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4220"/>
  </bookViews>
  <sheets>
    <sheet name="Control Report" sheetId="6" r:id="rId1"/>
    <sheet name="Check Report" sheetId="5" r:id="rId2"/>
    <sheet name="Non-vegetated" sheetId="3" r:id="rId3"/>
    <sheet name="Vegetated" sheetId="4" r:id="rId4"/>
    <sheet name="Land Cover" sheetId="2" r:id="rId5"/>
    <sheet name="Coordinates" sheetId="1" r:id="rId6"/>
  </sheet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5" l="1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O7" i="5" l="1"/>
  <c r="M7" i="5"/>
  <c r="L7" i="5"/>
  <c r="M6" i="5"/>
  <c r="L6" i="5"/>
  <c r="O6" i="5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66" i="1"/>
  <c r="Q52" i="1"/>
  <c r="Q53" i="1"/>
  <c r="Q54" i="1"/>
  <c r="Q55" i="1"/>
  <c r="Q56" i="1"/>
  <c r="Q57" i="1"/>
  <c r="Q58" i="1"/>
  <c r="Q59" i="1"/>
  <c r="Q60" i="1"/>
  <c r="Q61" i="1"/>
  <c r="Q62" i="1"/>
  <c r="Q63" i="1"/>
  <c r="Q89" i="1"/>
  <c r="Q64" i="1"/>
  <c r="Q65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  <c r="B3" i="6" l="1"/>
  <c r="C3" i="6"/>
  <c r="D3" i="6"/>
  <c r="E3" i="6"/>
  <c r="F3" i="6"/>
  <c r="G3" i="6"/>
  <c r="H3" i="6"/>
  <c r="I3" i="6"/>
  <c r="C7" i="6" s="1"/>
  <c r="B7" i="6"/>
  <c r="D7" i="6"/>
  <c r="G5" i="5"/>
  <c r="G4" i="5"/>
  <c r="G3" i="5"/>
  <c r="H5" i="5" l="1"/>
  <c r="H4" i="5"/>
  <c r="H3" i="5"/>
  <c r="D16" i="5" l="1"/>
  <c r="E15" i="5"/>
  <c r="E14" i="5"/>
  <c r="B16" i="5"/>
  <c r="B15" i="5"/>
  <c r="B14" i="5"/>
  <c r="B13" i="5"/>
  <c r="M16" i="5"/>
  <c r="M15" i="5"/>
  <c r="O15" i="5"/>
  <c r="M14" i="5"/>
  <c r="M13" i="5"/>
  <c r="I5" i="5"/>
  <c r="L15" i="5" s="1"/>
  <c r="F5" i="5"/>
  <c r="E5" i="5"/>
  <c r="D5" i="5"/>
  <c r="C5" i="5"/>
  <c r="I4" i="5"/>
  <c r="L14" i="5" s="1"/>
  <c r="F4" i="5"/>
  <c r="E4" i="5"/>
  <c r="D4" i="5"/>
  <c r="C4" i="5"/>
  <c r="I3" i="5"/>
  <c r="L13" i="5" s="1"/>
  <c r="F3" i="5"/>
  <c r="E3" i="5"/>
  <c r="D3" i="5"/>
  <c r="C3" i="5"/>
  <c r="B3" i="5"/>
  <c r="B5" i="5"/>
  <c r="B4" i="5"/>
  <c r="M3" i="5"/>
  <c r="N3" i="5" s="1"/>
  <c r="M5" i="5"/>
  <c r="N5" i="5" s="1"/>
  <c r="M4" i="5"/>
  <c r="N4" i="5" s="1"/>
  <c r="O13" i="5" s="1"/>
  <c r="L5" i="5"/>
  <c r="L4" i="5"/>
  <c r="L3" i="5"/>
  <c r="N9" i="5"/>
  <c r="L9" i="5"/>
  <c r="C13" i="5" l="1"/>
  <c r="AB1" i="4"/>
</calcChain>
</file>

<file path=xl/sharedStrings.xml><?xml version="1.0" encoding="utf-8"?>
<sst xmlns="http://schemas.openxmlformats.org/spreadsheetml/2006/main" count="1265" uniqueCount="205">
  <si>
    <t>PointID</t>
  </si>
  <si>
    <t>Easting</t>
  </si>
  <si>
    <t>Northing</t>
  </si>
  <si>
    <t>KnownZ</t>
  </si>
  <si>
    <t>LaserZ</t>
  </si>
  <si>
    <t>Description</t>
  </si>
  <si>
    <t>DeltaZ</t>
  </si>
  <si>
    <t>Control Points</t>
  </si>
  <si>
    <t>ABS</t>
  </si>
  <si>
    <t>Urban Terrain</t>
  </si>
  <si>
    <t>Brush</t>
  </si>
  <si>
    <t>Non-vegetated Vertical Accuracy (NVA) Check Point Assessment (Point Cloud)</t>
  </si>
  <si>
    <t>Non-vegetated Vertical Accuracy (NVA) Check Point Assessment (Bare-Earth)</t>
  </si>
  <si>
    <t>Non-vegetated Vertical Accuracy (NVA) Check Point Assessment (DEM)</t>
  </si>
  <si>
    <t>DEMZ</t>
  </si>
  <si>
    <t>5% Outlier Cutoff</t>
  </si>
  <si>
    <t>Category</t>
  </si>
  <si>
    <t># of Points</t>
  </si>
  <si>
    <t>Min</t>
  </si>
  <si>
    <t>Max</t>
  </si>
  <si>
    <t>Mean</t>
  </si>
  <si>
    <t>Median</t>
  </si>
  <si>
    <t xml:space="preserve">Skew </t>
  </si>
  <si>
    <t>Std Dev</t>
  </si>
  <si>
    <t>RMSEz</t>
  </si>
  <si>
    <t>FVA</t>
  </si>
  <si>
    <t>Land Cover Category</t>
  </si>
  <si>
    <t>FVA ― Fundamental Vertical Accuracy  (RMSEz x 1.9600)</t>
  </si>
  <si>
    <t>CVA ― Consolidated Vertical Accuracy (95th Percentile)</t>
  </si>
  <si>
    <t>Total # of  Check Points</t>
  </si>
  <si>
    <t>5% Outliers</t>
  </si>
  <si>
    <t>Broad Land Cover Type</t>
  </si>
  <si>
    <t>95% Confidence Level</t>
  </si>
  <si>
    <t>95th Percentile</t>
  </si>
  <si>
    <t>NVA of Point Cloud</t>
  </si>
  <si>
    <t>NVA of Bare Earth</t>
  </si>
  <si>
    <t>NVA of DEM</t>
  </si>
  <si>
    <t>VVA of Bare Earth</t>
  </si>
  <si>
    <t>NSSDA Accuracyz at 95% confidence level based on RMSEz * 1.9600</t>
  </si>
  <si>
    <t>NDEP FVA, plus SVAs and CVA based on 95th Percentile</t>
  </si>
  <si>
    <t>NDEP Accuracy Term</t>
  </si>
  <si>
    <t>ASPRS Vertical Accuracy</t>
  </si>
  <si>
    <t>ASPRS Accuracy Term</t>
  </si>
  <si>
    <t>NVA</t>
  </si>
  <si>
    <t>SVA</t>
  </si>
  <si>
    <t>VVA</t>
  </si>
  <si>
    <t>Consolidated</t>
  </si>
  <si>
    <t>CVA</t>
  </si>
  <si>
    <t>n/a</t>
  </si>
  <si>
    <t>SVA ― Supplemental Vertical Accuracy (95th Percentile)</t>
  </si>
  <si>
    <t>Non-vegetated Vertical Accuracy (NVA) and Vegetated Vertical Accuracy (VVA)</t>
  </si>
  <si>
    <t>Vertical Accuracy Assessment of Check Points</t>
  </si>
  <si>
    <t>NSSDA, NDEP, and ASPRS Statistics</t>
  </si>
  <si>
    <t>Control Point Error Statistics</t>
  </si>
  <si>
    <t>Vertical Accuracy Assessment of Control Points</t>
  </si>
  <si>
    <t>Check Point Error Statistics</t>
  </si>
  <si>
    <t>Vegetated Vertical Accuracy (VVA) Check Point Assessment (DEM)</t>
  </si>
  <si>
    <t>Vegetated Vertical Accuracy (VVA) Check Point Assessment (Bare-Earth)</t>
  </si>
  <si>
    <t>GCP101</t>
  </si>
  <si>
    <t>GCP102</t>
  </si>
  <si>
    <t>GCP103</t>
  </si>
  <si>
    <t>GCP105</t>
  </si>
  <si>
    <t>GCP106</t>
  </si>
  <si>
    <t>GCP107</t>
  </si>
  <si>
    <t>GCP108</t>
  </si>
  <si>
    <t>GCP109</t>
  </si>
  <si>
    <t>GCP110</t>
  </si>
  <si>
    <t>GCP111</t>
  </si>
  <si>
    <t>GCP112</t>
  </si>
  <si>
    <t>GCP113</t>
  </si>
  <si>
    <t>GCP114</t>
  </si>
  <si>
    <t>GCP115</t>
  </si>
  <si>
    <t>GCP116</t>
  </si>
  <si>
    <t>GCP117</t>
  </si>
  <si>
    <t>GCP118</t>
  </si>
  <si>
    <t>Control Point</t>
  </si>
  <si>
    <t>NVA201_SG</t>
  </si>
  <si>
    <t>NVA202_SG</t>
  </si>
  <si>
    <t>NVA203_SG</t>
  </si>
  <si>
    <t>NVA204_CO</t>
  </si>
  <si>
    <t>NVA205_BS</t>
  </si>
  <si>
    <t>NVA206_BS</t>
  </si>
  <si>
    <t>NVA207_CO</t>
  </si>
  <si>
    <t>NVA208_AS</t>
  </si>
  <si>
    <t>NVA209_AS</t>
  </si>
  <si>
    <t>NVA210_BS</t>
  </si>
  <si>
    <t>NVA211_SG</t>
  </si>
  <si>
    <t>NVA212_AS</t>
  </si>
  <si>
    <t>NVA213_SG</t>
  </si>
  <si>
    <t>NVA214_BS</t>
  </si>
  <si>
    <t>NVA215_AS</t>
  </si>
  <si>
    <t>NVA216_BS</t>
  </si>
  <si>
    <t>NVA217_SG</t>
  </si>
  <si>
    <t>NVA218_AS</t>
  </si>
  <si>
    <t>NVA219_BS</t>
  </si>
  <si>
    <t>NVA220_AS</t>
  </si>
  <si>
    <t>NVA221_SG</t>
  </si>
  <si>
    <t>NVA222_SG</t>
  </si>
  <si>
    <t>NVA223_BS</t>
  </si>
  <si>
    <t>NVA225_AS</t>
  </si>
  <si>
    <t>NVA226_BS</t>
  </si>
  <si>
    <t>NVA227_SG</t>
  </si>
  <si>
    <t>NVA228_AS</t>
  </si>
  <si>
    <t>NVA229_SG</t>
  </si>
  <si>
    <t>NVA230_BS</t>
  </si>
  <si>
    <t>NVA231_SG</t>
  </si>
  <si>
    <t>NVA232_BS</t>
  </si>
  <si>
    <t>NVA234_SG</t>
  </si>
  <si>
    <t>NVA235_SG</t>
  </si>
  <si>
    <t>NVA236_RK</t>
  </si>
  <si>
    <t>NVA237_SG</t>
  </si>
  <si>
    <t>NVA238_SG</t>
  </si>
  <si>
    <t>NVA239_RK</t>
  </si>
  <si>
    <t>NVA240_CO</t>
  </si>
  <si>
    <t>NVA241_CO</t>
  </si>
  <si>
    <t>NVA242_SG</t>
  </si>
  <si>
    <t>NVA243_BS</t>
  </si>
  <si>
    <t>NVA244_BS</t>
  </si>
  <si>
    <t>NVA245_AS</t>
  </si>
  <si>
    <t>NVA246_SG</t>
  </si>
  <si>
    <t>NVA247_RK</t>
  </si>
  <si>
    <t>NVA248_BS</t>
  </si>
  <si>
    <t>NVA249_RK</t>
  </si>
  <si>
    <t>NVA250_BS</t>
  </si>
  <si>
    <t>NVA251_SG</t>
  </si>
  <si>
    <t>NVA253_SG</t>
  </si>
  <si>
    <t>NVA255_CO</t>
  </si>
  <si>
    <t>NVA256_SG</t>
  </si>
  <si>
    <t>NVA257_SG</t>
  </si>
  <si>
    <t>NVA258_BS</t>
  </si>
  <si>
    <t>NVA259_SG</t>
  </si>
  <si>
    <t>NVA260_BS</t>
  </si>
  <si>
    <t>NVA261_BS</t>
  </si>
  <si>
    <t>NVA263_BS</t>
  </si>
  <si>
    <t>NVA264_AS</t>
  </si>
  <si>
    <t>NVA265_BS</t>
  </si>
  <si>
    <t>NVA266_BS</t>
  </si>
  <si>
    <t>NVA333_BS</t>
  </si>
  <si>
    <t>NVA524_BS</t>
  </si>
  <si>
    <t>VVA301_FR</t>
  </si>
  <si>
    <t>VVA302_FR</t>
  </si>
  <si>
    <t>VVA303_FR</t>
  </si>
  <si>
    <t>VVA304_TW</t>
  </si>
  <si>
    <t>VVA305_FR</t>
  </si>
  <si>
    <t>VVA306_FR</t>
  </si>
  <si>
    <t>VVA307_FR</t>
  </si>
  <si>
    <t>VVA308_FR</t>
  </si>
  <si>
    <t>VVA309_TW</t>
  </si>
  <si>
    <t>VVA310_FR</t>
  </si>
  <si>
    <t>VVA311_FR</t>
  </si>
  <si>
    <t>VVA312_CR</t>
  </si>
  <si>
    <t>VVA313_FR</t>
  </si>
  <si>
    <t>VVA314_FR</t>
  </si>
  <si>
    <t>VVA315_FR</t>
  </si>
  <si>
    <t>VVA316_FR</t>
  </si>
  <si>
    <t>VVA317_BR</t>
  </si>
  <si>
    <t>VVA318_TW</t>
  </si>
  <si>
    <t>VVA319_FR</t>
  </si>
  <si>
    <t>VVA320_FR</t>
  </si>
  <si>
    <t>VVA321_BR</t>
  </si>
  <si>
    <t>VVA322_FR</t>
  </si>
  <si>
    <t>VVA324_BR</t>
  </si>
  <si>
    <t>VVA325_FR</t>
  </si>
  <si>
    <t>VVA326_FR</t>
  </si>
  <si>
    <t>VVA327_FR</t>
  </si>
  <si>
    <t>VVA328_CR</t>
  </si>
  <si>
    <t>VVA329_FR</t>
  </si>
  <si>
    <t>VVA330_FR</t>
  </si>
  <si>
    <t>VVA331_FR</t>
  </si>
  <si>
    <t>VVA332_FR</t>
  </si>
  <si>
    <t>VVA333_SG</t>
  </si>
  <si>
    <t>VVA334_FR</t>
  </si>
  <si>
    <t>VVA335_FR</t>
  </si>
  <si>
    <t>VVA336_BR</t>
  </si>
  <si>
    <t>VVA337_FR</t>
  </si>
  <si>
    <t>VVA338_FR</t>
  </si>
  <si>
    <t>VVA339_FR</t>
  </si>
  <si>
    <t>VVA340_BR</t>
  </si>
  <si>
    <t>VVA341_FR</t>
  </si>
  <si>
    <t>VVA342_FR</t>
  </si>
  <si>
    <t>VVA343_BR</t>
  </si>
  <si>
    <t>VVA344_BR</t>
  </si>
  <si>
    <t>VVA345_FR</t>
  </si>
  <si>
    <t>VVA346_FR</t>
  </si>
  <si>
    <t>VVA347_BR</t>
  </si>
  <si>
    <t>VVA348_FR</t>
  </si>
  <si>
    <t>VVA349_BR</t>
  </si>
  <si>
    <t>VVA350_FR</t>
  </si>
  <si>
    <t>VVA351_FR</t>
  </si>
  <si>
    <t>VVA352_BR</t>
  </si>
  <si>
    <t>Short Grass</t>
  </si>
  <si>
    <t>Concrete</t>
  </si>
  <si>
    <t>Bare Soil</t>
  </si>
  <si>
    <t>Asphalt</t>
  </si>
  <si>
    <t>Rocks</t>
  </si>
  <si>
    <t>Tall Weeds</t>
  </si>
  <si>
    <t>Forested</t>
  </si>
  <si>
    <t>Crops</t>
  </si>
  <si>
    <t>Open Terrain</t>
  </si>
  <si>
    <t>Vegetated</t>
  </si>
  <si>
    <t>VVA323_FR</t>
  </si>
  <si>
    <t>VVA252_TW</t>
  </si>
  <si>
    <t>VVA of DEM</t>
  </si>
  <si>
    <t>Vegetated Vertical Accuracy (VVA) 5% Outliers &gt; 95th Percentile (0.192m)</t>
  </si>
  <si>
    <t>Check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</si>
</sst>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theme="4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4" formatCode="0.000"/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41E42"/>
      <color rgb="FFF1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G65" totalsRowShown="0" headerRowDxfId="73" dataDxfId="71" headerRowBorderDxfId="72" tableBorderDxfId="70" totalsRowBorderDxfId="69">
  <sortState ref="A3:G17">
    <sortCondition ref="F3"/>
  </sortState>
  <tableColumns count="7">
    <tableColumn id="1" name="PointID" dataDxfId="68"/>
    <tableColumn id="2" name="Easting" dataDxfId="67"/>
    <tableColumn id="3" name="Northing" dataDxfId="66"/>
    <tableColumn id="4" name="KnownZ" dataDxfId="65"/>
    <tableColumn id="5" name="LaserZ" dataDxfId="64"/>
    <tableColumn id="6" name="Description" dataDxfId="63"/>
    <tableColumn id="7" name="DeltaZ" dataDxfId="6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I2:O65" totalsRowShown="0" headerRowDxfId="61" dataDxfId="59" headerRowBorderDxfId="60" tableBorderDxfId="58" totalsRowBorderDxfId="57">
  <tableColumns count="7">
    <tableColumn id="1" name="PointID" dataDxfId="56"/>
    <tableColumn id="2" name="Easting" dataDxfId="55"/>
    <tableColumn id="3" name="Northing" dataDxfId="54"/>
    <tableColumn id="4" name="KnownZ" dataDxfId="53"/>
    <tableColumn id="5" name="LaserZ" dataDxfId="52"/>
    <tableColumn id="6" name="Description" dataDxfId="51"/>
    <tableColumn id="7" name="DeltaZ" dataDxfId="50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le212" displayName="Table212" ref="Q2:W65" totalsRowShown="0" headerRowDxfId="49" dataDxfId="47" headerRowBorderDxfId="48" tableBorderDxfId="46" totalsRowBorderDxfId="45">
  <tableColumns count="7">
    <tableColumn id="1" name="PointID" dataDxfId="44"/>
    <tableColumn id="2" name="Easting" dataDxfId="43"/>
    <tableColumn id="3" name="Northing" dataDxfId="42"/>
    <tableColumn id="4" name="KnownZ" dataDxfId="41"/>
    <tableColumn id="5" name="DEMZ" dataDxfId="40"/>
    <tableColumn id="6" name="Description" dataDxfId="39"/>
    <tableColumn id="7" name="DeltaZ" dataDxfId="9">
      <calculatedColumnFormula>Table212[[#This Row],[DEMZ]]-Table212[[#This Row],[KnownZ]]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4" name="Table3" displayName="Table3" ref="A2:H55" totalsRowShown="0" headerRowDxfId="38" dataDxfId="36" headerRowBorderDxfId="37" tableBorderDxfId="35" totalsRowBorderDxfId="34">
  <sortState ref="A3:H39">
    <sortCondition ref="A2"/>
  </sortState>
  <tableColumns count="8">
    <tableColumn id="1" name="PointID" dataDxfId="33"/>
    <tableColumn id="2" name="Easting" dataDxfId="32"/>
    <tableColumn id="3" name="Northing" dataDxfId="31"/>
    <tableColumn id="4" name="KnownZ" dataDxfId="30"/>
    <tableColumn id="5" name="LaserZ" dataDxfId="29"/>
    <tableColumn id="6" name="Description" dataDxfId="28"/>
    <tableColumn id="7" name="DeltaZ" dataDxfId="27"/>
    <tableColumn id="8" name="ABS" dataDxfId="8">
      <calculatedColumnFormula>ABS(Table3[[#This Row],[DeltaZ]])</calculatedColumnFormula>
    </tableColumn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5" name="Table7" displayName="Table7" ref="S2:Y39" totalsRowShown="0" headerRowDxfId="26" dataDxfId="24" headerRowBorderDxfId="25" tableBorderDxfId="23" totalsRowBorderDxfId="22">
  <sortState ref="S3:Y23">
    <sortCondition ref="S3"/>
  </sortState>
  <tableColumns count="7">
    <tableColumn id="1" name="PointID" dataDxfId="21"/>
    <tableColumn id="2" name="Easting" dataDxfId="20"/>
    <tableColumn id="3" name="Northing" dataDxfId="19"/>
    <tableColumn id="4" name="KnownZ" dataDxfId="18"/>
    <tableColumn id="5" name="LaserZ" dataDxfId="17"/>
    <tableColumn id="6" name="Description" dataDxfId="16"/>
    <tableColumn id="7" name="DeltaZ" dataDxfId="15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6" name="Table37" displayName="Table37" ref="J2:Q55" totalsRowShown="0" headerRowDxfId="14" dataDxfId="12" headerRowBorderDxfId="13" tableBorderDxfId="11" totalsRowBorderDxfId="10">
  <sortState ref="J3:Q39">
    <sortCondition ref="J2"/>
  </sortState>
  <tableColumns count="8">
    <tableColumn id="1" name="PointID" dataDxfId="7"/>
    <tableColumn id="2" name="Easting" dataDxfId="6"/>
    <tableColumn id="3" name="Northing" dataDxfId="5"/>
    <tableColumn id="4" name="KnownZ" dataDxfId="4"/>
    <tableColumn id="5" name="DEMZ" dataDxfId="3"/>
    <tableColumn id="6" name="Description" dataDxfId="2"/>
    <tableColumn id="7" name="DeltaZ" dataDxfId="1">
      <calculatedColumnFormula>Table37[[#This Row],[DEMZ]]-Table37[[#This Row],[KnownZ]]</calculatedColumnFormula>
    </tableColumn>
    <tableColumn id="8" name="ABS" dataDxfId="0">
      <calculatedColumnFormula>ABS(Table37[[#This Row],[DeltaZ]])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8" sqref="A8"/>
    </sheetView>
  </sheetViews>
  <sheetFormatPr defaultRowHeight="15" x14ac:dyDescent="0.25"/>
  <cols>
    <col min="1" max="1" width="14.7109375" bestFit="1" customWidth="1"/>
    <col min="2" max="2" width="10.85546875" bestFit="1" customWidth="1"/>
    <col min="3" max="3" width="20.28515625" bestFit="1" customWidth="1"/>
    <col min="4" max="4" width="21" bestFit="1" customWidth="1"/>
    <col min="5" max="5" width="8.28515625" bestFit="1" customWidth="1"/>
    <col min="6" max="6" width="8.140625" bestFit="1" customWidth="1"/>
    <col min="7" max="7" width="8.28515625" bestFit="1" customWidth="1"/>
    <col min="8" max="8" width="8.42578125" bestFit="1" customWidth="1"/>
    <col min="9" max="9" width="8.28515625" bestFit="1" customWidth="1"/>
  </cols>
  <sheetData>
    <row r="1" spans="1:9" x14ac:dyDescent="0.25">
      <c r="A1" s="39" t="s">
        <v>53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9" t="s">
        <v>16</v>
      </c>
      <c r="B2" s="9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9" t="s">
        <v>24</v>
      </c>
    </row>
    <row r="3" spans="1:9" x14ac:dyDescent="0.25">
      <c r="A3" s="5" t="s">
        <v>7</v>
      </c>
      <c r="B3" s="10">
        <f>COUNT(Coordinates!G:G)</f>
        <v>18</v>
      </c>
      <c r="C3" s="7">
        <f>MIN(Coordinates!G:G)</f>
        <v>-0.108</v>
      </c>
      <c r="D3" s="7">
        <f>MAX(Coordinates!G:G)</f>
        <v>9.2999999999999999E-2</v>
      </c>
      <c r="E3" s="7">
        <f>AVERAGE(Coordinates!G:G)</f>
        <v>7.7777777777777773E-4</v>
      </c>
      <c r="F3" s="7">
        <f>MEDIAN(Coordinates!G:G)</f>
        <v>4.0000000000000001E-3</v>
      </c>
      <c r="G3" s="7">
        <f>SKEW(Coordinates!G:G)</f>
        <v>-0.46941744451483786</v>
      </c>
      <c r="H3" s="7">
        <f>_xlfn.STDEV.S(Coordinates!G:G)</f>
        <v>4.4084885439150304E-2</v>
      </c>
      <c r="I3" s="7">
        <f>SQRT(SUMSQ(Coordinates!G:G)/COUNT(Coordinates!G:G))</f>
        <v>4.28498671072748E-2</v>
      </c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40" t="s">
        <v>54</v>
      </c>
      <c r="B5" s="41"/>
      <c r="C5" s="41"/>
      <c r="D5" s="42"/>
      <c r="E5" s="1"/>
      <c r="F5" s="1"/>
      <c r="G5" s="1"/>
      <c r="H5" s="1"/>
      <c r="I5" s="1"/>
    </row>
    <row r="6" spans="1:9" ht="57" x14ac:dyDescent="0.25">
      <c r="A6" s="9" t="s">
        <v>16</v>
      </c>
      <c r="B6" s="9" t="s">
        <v>17</v>
      </c>
      <c r="C6" s="28" t="s">
        <v>27</v>
      </c>
      <c r="D6" s="28" t="s">
        <v>28</v>
      </c>
      <c r="E6" s="1"/>
      <c r="F6" s="1"/>
      <c r="G6" s="1"/>
      <c r="H6" s="1"/>
      <c r="I6" s="1"/>
    </row>
    <row r="7" spans="1:9" x14ac:dyDescent="0.25">
      <c r="A7" s="5" t="s">
        <v>7</v>
      </c>
      <c r="B7" s="10">
        <f>COUNT(Coordinates!G:G)</f>
        <v>18</v>
      </c>
      <c r="C7" s="7">
        <f>I3*1.96</f>
        <v>8.3985739530258605E-2</v>
      </c>
      <c r="D7" s="7">
        <f>_xlfn.PERCENTILE.INC(Coordinates!H:H,0.95)</f>
        <v>9.5249999999999974E-2</v>
      </c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E10" s="1"/>
      <c r="F10" s="1"/>
      <c r="G10" s="1"/>
      <c r="H10" s="1"/>
      <c r="I10" s="1"/>
    </row>
    <row r="11" spans="1:9" x14ac:dyDescent="0.25">
      <c r="E11" s="1"/>
      <c r="F11" s="1"/>
      <c r="G11" s="1"/>
      <c r="H11" s="1"/>
      <c r="I11" s="1"/>
    </row>
    <row r="12" spans="1:9" x14ac:dyDescent="0.25">
      <c r="E12" s="1"/>
      <c r="F12" s="1"/>
      <c r="G12" s="1"/>
      <c r="H12" s="1"/>
      <c r="I12" s="1"/>
    </row>
  </sheetData>
  <mergeCells count="2">
    <mergeCell ref="A1:I1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A17" sqref="A17"/>
    </sheetView>
  </sheetViews>
  <sheetFormatPr defaultRowHeight="15" x14ac:dyDescent="0.25"/>
  <cols>
    <col min="1" max="1" width="21.7109375" style="1" bestFit="1" customWidth="1"/>
    <col min="2" max="2" width="10.85546875" style="1" bestFit="1" customWidth="1"/>
    <col min="3" max="3" width="20.42578125" style="1" bestFit="1" customWidth="1"/>
    <col min="4" max="4" width="21" style="1" bestFit="1" customWidth="1"/>
    <col min="5" max="5" width="20.85546875" style="1" bestFit="1" customWidth="1"/>
    <col min="6" max="6" width="8.140625" style="1" bestFit="1" customWidth="1"/>
    <col min="7" max="7" width="8.28515625" style="1" bestFit="1" customWidth="1"/>
    <col min="8" max="8" width="8.42578125" style="1" bestFit="1" customWidth="1"/>
    <col min="9" max="9" width="8.28515625" style="1" bestFit="1" customWidth="1"/>
    <col min="10" max="10" width="2.7109375" style="1" customWidth="1"/>
    <col min="11" max="11" width="24.140625" style="1" bestFit="1" customWidth="1"/>
    <col min="12" max="12" width="25.85546875" style="1" bestFit="1" customWidth="1"/>
    <col min="13" max="13" width="21.5703125" style="1" bestFit="1" customWidth="1"/>
    <col min="14" max="14" width="23" style="1" bestFit="1" customWidth="1"/>
    <col min="15" max="15" width="15.7109375" style="1" bestFit="1" customWidth="1"/>
    <col min="16" max="16" width="9.5703125" style="1" bestFit="1" customWidth="1"/>
    <col min="17" max="17" width="8.28515625" style="1" bestFit="1" customWidth="1"/>
    <col min="18" max="18" width="8.42578125" style="1" bestFit="1" customWidth="1"/>
    <col min="19" max="19" width="8.28515625" style="1" bestFit="1" customWidth="1"/>
    <col min="20" max="16384" width="9.140625" style="1"/>
  </cols>
  <sheetData>
    <row r="1" spans="1:16" x14ac:dyDescent="0.25">
      <c r="A1" s="39" t="s">
        <v>55</v>
      </c>
      <c r="B1" s="39"/>
      <c r="C1" s="39"/>
      <c r="D1" s="39"/>
      <c r="E1" s="39"/>
      <c r="F1" s="39"/>
      <c r="G1" s="39"/>
      <c r="H1" s="39"/>
      <c r="I1" s="39"/>
      <c r="K1" s="39" t="s">
        <v>50</v>
      </c>
      <c r="L1" s="39"/>
      <c r="M1" s="39"/>
      <c r="N1" s="39"/>
      <c r="O1" s="39"/>
    </row>
    <row r="2" spans="1:16" x14ac:dyDescent="0.25">
      <c r="A2" s="9" t="s">
        <v>16</v>
      </c>
      <c r="B2" s="9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9" t="s">
        <v>24</v>
      </c>
      <c r="K2" s="9" t="s">
        <v>31</v>
      </c>
      <c r="L2" s="9" t="s">
        <v>17</v>
      </c>
      <c r="M2" s="9" t="s">
        <v>24</v>
      </c>
      <c r="N2" s="9" t="s">
        <v>32</v>
      </c>
      <c r="O2" s="9" t="s">
        <v>33</v>
      </c>
    </row>
    <row r="3" spans="1:16" x14ac:dyDescent="0.25">
      <c r="A3" s="2" t="s">
        <v>198</v>
      </c>
      <c r="B3" s="3">
        <f>COUNT('Land Cover'!G:G)</f>
        <v>49</v>
      </c>
      <c r="C3" s="4">
        <f>MIN('Land Cover'!G:G)</f>
        <v>-0.156</v>
      </c>
      <c r="D3" s="4">
        <f>MAX('Land Cover'!G:G)</f>
        <v>0.13200000000000001</v>
      </c>
      <c r="E3" s="4">
        <f>AVERAGE('Land Cover'!G:G)</f>
        <v>1.0836734693877553E-2</v>
      </c>
      <c r="F3" s="4">
        <f>MEDIAN('Land Cover'!G:G)</f>
        <v>2.3E-2</v>
      </c>
      <c r="G3" s="4">
        <f>SKEW('Land Cover'!G:G)</f>
        <v>-0.60326442146885539</v>
      </c>
      <c r="H3" s="4">
        <f>_xlfn.STDEV.S('Land Cover'!G:G)</f>
        <v>6.1951038106306006E-2</v>
      </c>
      <c r="I3" s="4">
        <f>SQRT(SUMSQ('Land Cover'!G:G)/COUNT('Land Cover'!G:G))</f>
        <v>6.2265888063421447E-2</v>
      </c>
      <c r="K3" s="2" t="s">
        <v>34</v>
      </c>
      <c r="L3" s="3">
        <f>COUNT('Non-vegetated'!G:G)</f>
        <v>63</v>
      </c>
      <c r="M3" s="4">
        <f>SQRT(SUMSQ('Non-vegetated'!G:G)/COUNT('Non-vegetated'!G:G))</f>
        <v>5.4575417455812382E-2</v>
      </c>
      <c r="N3" s="4">
        <f>M3*1.96</f>
        <v>0.10696781821339227</v>
      </c>
      <c r="O3" s="4"/>
    </row>
    <row r="4" spans="1:16" x14ac:dyDescent="0.25">
      <c r="A4" s="5" t="s">
        <v>9</v>
      </c>
      <c r="B4" s="6">
        <f>COUNT('Land Cover'!P:P)</f>
        <v>15</v>
      </c>
      <c r="C4" s="8">
        <f>MIN('Land Cover'!P:P)</f>
        <v>-7.9000000000000001E-2</v>
      </c>
      <c r="D4" s="8">
        <f>MAX('Land Cover'!P:P)</f>
        <v>5.3999999999999999E-2</v>
      </c>
      <c r="E4" s="8">
        <f>AVERAGE('Land Cover'!P:P)</f>
        <v>-2.3000000000000003E-2</v>
      </c>
      <c r="F4" s="8">
        <f>MEDIAN('Land Cover'!P:P)</f>
        <v>-2.8000000000000001E-2</v>
      </c>
      <c r="G4" s="8">
        <f>SKEW('Land Cover'!P:P)</f>
        <v>0.31251299115728909</v>
      </c>
      <c r="H4" s="8">
        <f>_xlfn.STDEV.S('Land Cover'!P:P)</f>
        <v>3.5359379438639954E-2</v>
      </c>
      <c r="I4" s="8">
        <f>SQRT(SUMSQ('Land Cover'!P:P)/COUNT('Land Cover'!P:P))</f>
        <v>4.118171115110849E-2</v>
      </c>
      <c r="K4" s="5" t="s">
        <v>35</v>
      </c>
      <c r="L4" s="6">
        <f>COUNT('Non-vegetated'!O:O)</f>
        <v>63</v>
      </c>
      <c r="M4" s="7">
        <f>SQRT(SUMSQ('Non-vegetated'!O:O)/COUNT('Non-vegetated'!O:O))</f>
        <v>5.5072535142157084E-2</v>
      </c>
      <c r="N4" s="8">
        <f t="shared" ref="N4:N5" si="0">M4*1.96</f>
        <v>0.10794216887862788</v>
      </c>
      <c r="O4" s="7"/>
    </row>
    <row r="5" spans="1:16" x14ac:dyDescent="0.25">
      <c r="A5" s="2" t="s">
        <v>199</v>
      </c>
      <c r="B5" s="3">
        <f>COUNT('Land Cover'!Y:Y)</f>
        <v>52</v>
      </c>
      <c r="C5" s="4">
        <f>MIN('Land Cover'!Y:Y)</f>
        <v>-0.64600000000000002</v>
      </c>
      <c r="D5" s="4">
        <f>MAX('Land Cover'!Y:Y)</f>
        <v>0.129</v>
      </c>
      <c r="E5" s="4">
        <f>AVERAGE('Land Cover'!Y:Y)</f>
        <v>-1.0365384615384613E-2</v>
      </c>
      <c r="F5" s="4">
        <f>MEDIAN('Land Cover'!Y:Y)</f>
        <v>1.55E-2</v>
      </c>
      <c r="G5" s="4">
        <f>SKEW('Land Cover'!Y:Y)</f>
        <v>-3.2659471340866575</v>
      </c>
      <c r="H5" s="4">
        <f>_xlfn.STDEV.S('Land Cover'!Y:Y)</f>
        <v>0.12276632176078543</v>
      </c>
      <c r="I5" s="4">
        <f>SQRT(SUMSQ('Land Cover'!Y:Y)/COUNT('Land Cover'!Y:Y))</f>
        <v>0.12202119929308626</v>
      </c>
      <c r="K5" s="2" t="s">
        <v>36</v>
      </c>
      <c r="L5" s="3">
        <f>COUNT('Non-vegetated'!W:W)</f>
        <v>63</v>
      </c>
      <c r="M5" s="4">
        <f>SQRT(SUMSQ('Non-vegetated'!W:W)/COUNT('Non-vegetated'!W:W))</f>
        <v>5.4475420407477528E-2</v>
      </c>
      <c r="N5" s="4">
        <f t="shared" si="0"/>
        <v>0.10677182399865595</v>
      </c>
      <c r="O5" s="4"/>
    </row>
    <row r="6" spans="1:16" x14ac:dyDescent="0.25">
      <c r="A6" s="5" t="s">
        <v>46</v>
      </c>
      <c r="B6" s="10">
        <v>116</v>
      </c>
      <c r="C6" s="8">
        <v>-0.64600000000000002</v>
      </c>
      <c r="D6" s="8">
        <v>0.13200000000000001</v>
      </c>
      <c r="E6" s="8">
        <v>-3.0431034482758606E-3</v>
      </c>
      <c r="F6" s="8">
        <v>9.9999999999999985E-3</v>
      </c>
      <c r="G6" s="8">
        <v>-3.4752771489625034</v>
      </c>
      <c r="H6" s="8">
        <v>9.2716340874019962E-2</v>
      </c>
      <c r="I6" s="8">
        <v>9.2365979331846162E-2</v>
      </c>
      <c r="K6" s="5" t="s">
        <v>37</v>
      </c>
      <c r="L6" s="6">
        <f>COUNT(Vegetated!G:G)</f>
        <v>53</v>
      </c>
      <c r="M6" s="7">
        <f>SQRT(SUMSQ(Vegetated!G:G)/COUNT(Vegetated!G:G))</f>
        <v>0.12274939956814299</v>
      </c>
      <c r="N6" s="8"/>
      <c r="O6" s="7">
        <f>_xlfn.PERCENTILE.INC(Vegetated!H:H,0.95)</f>
        <v>0.19239999999999996</v>
      </c>
    </row>
    <row r="7" spans="1:16" x14ac:dyDescent="0.25">
      <c r="A7" s="13"/>
      <c r="B7" s="13"/>
      <c r="C7" s="19"/>
      <c r="D7" s="19"/>
      <c r="E7" s="19"/>
      <c r="F7" s="19"/>
      <c r="G7" s="19"/>
      <c r="H7" s="19"/>
      <c r="I7" s="19"/>
      <c r="K7" s="38" t="s">
        <v>202</v>
      </c>
      <c r="L7" s="3">
        <f>COUNT(Vegetated!P:P)</f>
        <v>53</v>
      </c>
      <c r="M7" s="4">
        <f>SQRT(SUMSQ(Vegetated!P:P)/COUNT(Vegetated!P:P))</f>
        <v>0.17826115038293958</v>
      </c>
      <c r="N7" s="3"/>
      <c r="O7" s="4">
        <f>_xlfn.PERCENTILE.INC(Vegetated!Q:Q,0.95)</f>
        <v>0.17940000000000106</v>
      </c>
    </row>
    <row r="8" spans="1:16" x14ac:dyDescent="0.25">
      <c r="A8" s="13"/>
      <c r="B8" s="13"/>
      <c r="C8" s="19"/>
      <c r="D8" s="19"/>
      <c r="E8" s="19"/>
      <c r="F8" s="19"/>
      <c r="G8" s="19"/>
      <c r="H8" s="19"/>
      <c r="I8" s="19"/>
    </row>
    <row r="9" spans="1:16" x14ac:dyDescent="0.25">
      <c r="A9" s="13"/>
      <c r="B9" s="13"/>
      <c r="C9" s="19"/>
      <c r="D9" s="19"/>
      <c r="E9" s="19"/>
      <c r="F9" s="19"/>
      <c r="G9" s="19"/>
      <c r="H9" s="19"/>
      <c r="I9" s="19"/>
      <c r="K9" s="9" t="s">
        <v>29</v>
      </c>
      <c r="L9" s="10">
        <f>COUNT(Coordinates!P:P)</f>
        <v>116</v>
      </c>
      <c r="M9" s="9" t="s">
        <v>30</v>
      </c>
      <c r="N9" s="10">
        <f>COUNT(Vegetated!Y:Y)</f>
        <v>3</v>
      </c>
    </row>
    <row r="11" spans="1:16" x14ac:dyDescent="0.25">
      <c r="A11" s="40" t="s">
        <v>51</v>
      </c>
      <c r="B11" s="41"/>
      <c r="C11" s="41"/>
      <c r="D11" s="41"/>
      <c r="E11" s="42"/>
      <c r="K11" s="39" t="s">
        <v>52</v>
      </c>
      <c r="L11" s="39"/>
      <c r="M11" s="39"/>
      <c r="N11" s="39"/>
      <c r="O11" s="39"/>
      <c r="P11" s="39"/>
    </row>
    <row r="12" spans="1:16" ht="42.75" x14ac:dyDescent="0.25">
      <c r="A12" s="9" t="s">
        <v>26</v>
      </c>
      <c r="B12" s="9" t="s">
        <v>17</v>
      </c>
      <c r="C12" s="28" t="s">
        <v>27</v>
      </c>
      <c r="D12" s="28" t="s">
        <v>28</v>
      </c>
      <c r="E12" s="28" t="s">
        <v>49</v>
      </c>
      <c r="K12" s="9" t="s">
        <v>26</v>
      </c>
      <c r="L12" s="28" t="s">
        <v>38</v>
      </c>
      <c r="M12" s="28" t="s">
        <v>39</v>
      </c>
      <c r="N12" s="28" t="s">
        <v>40</v>
      </c>
      <c r="O12" s="28" t="s">
        <v>41</v>
      </c>
      <c r="P12" s="28" t="s">
        <v>42</v>
      </c>
    </row>
    <row r="13" spans="1:16" x14ac:dyDescent="0.25">
      <c r="A13" s="2" t="s">
        <v>198</v>
      </c>
      <c r="B13" s="3">
        <f>COUNT('Land Cover'!G:G)</f>
        <v>49</v>
      </c>
      <c r="C13" s="4">
        <f>I3*1.96</f>
        <v>0.12204114060430603</v>
      </c>
      <c r="D13" s="4"/>
      <c r="E13" s="4"/>
      <c r="K13" s="2" t="s">
        <v>198</v>
      </c>
      <c r="L13" s="4">
        <f t="shared" ref="L13:L15" si="1">I3*1.96</f>
        <v>0.12204114060430603</v>
      </c>
      <c r="M13" s="4">
        <f>_xlfn.PERCENTILE.INC('Land Cover'!H:H,0.95)</f>
        <v>0.11339999999999999</v>
      </c>
      <c r="N13" s="4" t="s">
        <v>25</v>
      </c>
      <c r="O13" s="43">
        <f>N4</f>
        <v>0.10794216887862788</v>
      </c>
      <c r="P13" s="43" t="s">
        <v>43</v>
      </c>
    </row>
    <row r="14" spans="1:16" x14ac:dyDescent="0.25">
      <c r="A14" s="5" t="s">
        <v>9</v>
      </c>
      <c r="B14" s="6">
        <f>COUNT('Land Cover'!P:P)</f>
        <v>15</v>
      </c>
      <c r="C14" s="7"/>
      <c r="D14" s="7"/>
      <c r="E14" s="7">
        <f>_xlfn.PERCENTILE.INC('Land Cover'!Q:Q,0.95)</f>
        <v>7.3399999999999993E-2</v>
      </c>
      <c r="K14" s="5" t="s">
        <v>9</v>
      </c>
      <c r="L14" s="8">
        <f t="shared" si="1"/>
        <v>8.0716153856172632E-2</v>
      </c>
      <c r="M14" s="8">
        <f>_xlfn.PERCENTILE.INC('Land Cover'!Q:Q,0.95)</f>
        <v>7.3399999999999993E-2</v>
      </c>
      <c r="N14" s="7" t="s">
        <v>44</v>
      </c>
      <c r="O14" s="44"/>
      <c r="P14" s="44"/>
    </row>
    <row r="15" spans="1:16" x14ac:dyDescent="0.25">
      <c r="A15" s="2" t="s">
        <v>199</v>
      </c>
      <c r="B15" s="3">
        <f>COUNT('Land Cover'!Y:Y)</f>
        <v>52</v>
      </c>
      <c r="C15" s="4"/>
      <c r="D15" s="4"/>
      <c r="E15" s="4">
        <f>_xlfn.PERCENTILE.INC('Land Cover'!Z:Z,0.95)</f>
        <v>0.1934499999999999</v>
      </c>
      <c r="K15" s="2" t="s">
        <v>199</v>
      </c>
      <c r="L15" s="4">
        <f t="shared" si="1"/>
        <v>0.23916155061444908</v>
      </c>
      <c r="M15" s="4">
        <f>_xlfn.PERCENTILE.INC('Land Cover'!Z:Z,0.95)</f>
        <v>0.1934499999999999</v>
      </c>
      <c r="N15" s="4" t="s">
        <v>44</v>
      </c>
      <c r="O15" s="11">
        <f>O6</f>
        <v>0.19239999999999996</v>
      </c>
      <c r="P15" s="11" t="s">
        <v>45</v>
      </c>
    </row>
    <row r="16" spans="1:16" x14ac:dyDescent="0.25">
      <c r="A16" s="5" t="s">
        <v>46</v>
      </c>
      <c r="B16" s="10">
        <f>COUNT(Coordinates!P:P)</f>
        <v>116</v>
      </c>
      <c r="C16" s="7"/>
      <c r="D16" s="8">
        <f>_xlfn.PERCENTILE.INC(Coordinates!Q:Q,0.95)</f>
        <v>0.12975</v>
      </c>
      <c r="E16" s="7"/>
      <c r="K16" s="5" t="s">
        <v>46</v>
      </c>
      <c r="L16" s="8">
        <f>I6*1.96</f>
        <v>0.18103731949041849</v>
      </c>
      <c r="M16" s="8">
        <f>_xlfn.PERCENTILE.INC(Coordinates!Q:Q,0.95)</f>
        <v>0.12975</v>
      </c>
      <c r="N16" s="7" t="s">
        <v>47</v>
      </c>
      <c r="O16" s="8" t="s">
        <v>48</v>
      </c>
      <c r="P16" s="8" t="s">
        <v>48</v>
      </c>
    </row>
    <row r="17" ht="15" customHeight="1" x14ac:dyDescent="0.25"/>
    <row r="29" ht="15" customHeight="1" x14ac:dyDescent="0.25"/>
    <row r="30" ht="15" customHeight="1" x14ac:dyDescent="0.25"/>
    <row r="38" ht="15" customHeight="1" x14ac:dyDescent="0.25"/>
  </sheetData>
  <mergeCells count="6">
    <mergeCell ref="A11:E11"/>
    <mergeCell ref="A1:I1"/>
    <mergeCell ref="K1:O1"/>
    <mergeCell ref="K11:P11"/>
    <mergeCell ref="O13:O14"/>
    <mergeCell ref="P13:P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workbookViewId="0">
      <selection activeCell="A66" sqref="A66"/>
    </sheetView>
  </sheetViews>
  <sheetFormatPr defaultRowHeight="15" x14ac:dyDescent="0.25"/>
  <cols>
    <col min="1" max="1" width="13.5703125" style="1" bestFit="1" customWidth="1"/>
    <col min="2" max="5" width="12.7109375" style="12" customWidth="1"/>
    <col min="6" max="6" width="12.7109375" style="1" customWidth="1"/>
    <col min="7" max="7" width="12.7109375" style="12" customWidth="1"/>
    <col min="8" max="8" width="2.7109375" style="1" customWidth="1"/>
    <col min="9" max="9" width="13.5703125" style="1" bestFit="1" customWidth="1"/>
    <col min="10" max="13" width="12.7109375" style="12" customWidth="1"/>
    <col min="14" max="14" width="12.7109375" style="1" customWidth="1"/>
    <col min="15" max="15" width="12.7109375" style="12" customWidth="1"/>
    <col min="16" max="16" width="2.7109375" style="1" customWidth="1"/>
    <col min="17" max="17" width="13.5703125" style="1" bestFit="1" customWidth="1"/>
    <col min="18" max="21" width="12.7109375" style="12" customWidth="1"/>
    <col min="22" max="22" width="12.7109375" style="1" customWidth="1"/>
    <col min="23" max="23" width="12.7109375" style="12" customWidth="1"/>
    <col min="24" max="16384" width="9.140625" style="1"/>
  </cols>
  <sheetData>
    <row r="1" spans="1:23" x14ac:dyDescent="0.25">
      <c r="A1" s="45" t="s">
        <v>11</v>
      </c>
      <c r="B1" s="45"/>
      <c r="C1" s="45"/>
      <c r="D1" s="45"/>
      <c r="E1" s="45"/>
      <c r="F1" s="45"/>
      <c r="G1" s="45"/>
      <c r="H1" s="13"/>
      <c r="I1" s="45" t="s">
        <v>12</v>
      </c>
      <c r="J1" s="45"/>
      <c r="K1" s="45"/>
      <c r="L1" s="45"/>
      <c r="M1" s="45"/>
      <c r="N1" s="45"/>
      <c r="O1" s="45"/>
      <c r="P1" s="13"/>
      <c r="Q1" s="45" t="s">
        <v>13</v>
      </c>
      <c r="R1" s="45"/>
      <c r="S1" s="45"/>
      <c r="T1" s="45"/>
      <c r="U1" s="45"/>
      <c r="V1" s="45"/>
      <c r="W1" s="45"/>
    </row>
    <row r="2" spans="1:23" x14ac:dyDescent="0.25">
      <c r="A2" s="29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1" t="s">
        <v>6</v>
      </c>
      <c r="H2" s="13"/>
      <c r="I2" s="29" t="s">
        <v>0</v>
      </c>
      <c r="J2" s="30" t="s">
        <v>1</v>
      </c>
      <c r="K2" s="30" t="s">
        <v>2</v>
      </c>
      <c r="L2" s="30" t="s">
        <v>3</v>
      </c>
      <c r="M2" s="30" t="s">
        <v>4</v>
      </c>
      <c r="N2" s="30" t="s">
        <v>5</v>
      </c>
      <c r="O2" s="31" t="s">
        <v>6</v>
      </c>
      <c r="P2" s="13"/>
      <c r="Q2" s="29" t="s">
        <v>0</v>
      </c>
      <c r="R2" s="30" t="s">
        <v>1</v>
      </c>
      <c r="S2" s="30" t="s">
        <v>2</v>
      </c>
      <c r="T2" s="30" t="s">
        <v>3</v>
      </c>
      <c r="U2" s="30" t="s">
        <v>14</v>
      </c>
      <c r="V2" s="30" t="s">
        <v>5</v>
      </c>
      <c r="W2" s="31" t="s">
        <v>6</v>
      </c>
    </row>
    <row r="3" spans="1:23" x14ac:dyDescent="0.25">
      <c r="A3" s="5" t="s">
        <v>76</v>
      </c>
      <c r="B3" s="15">
        <v>722038.33</v>
      </c>
      <c r="C3" s="15">
        <v>3766531.2390000001</v>
      </c>
      <c r="D3" s="15">
        <v>45.365000000000002</v>
      </c>
      <c r="E3" s="15">
        <v>45.420999999999999</v>
      </c>
      <c r="F3" s="16" t="s">
        <v>190</v>
      </c>
      <c r="G3" s="17">
        <v>5.6000000000000001E-2</v>
      </c>
      <c r="H3" s="13"/>
      <c r="I3" s="5" t="s">
        <v>76</v>
      </c>
      <c r="J3" s="17">
        <v>722038.33</v>
      </c>
      <c r="K3" s="17">
        <v>3766531.2390000001</v>
      </c>
      <c r="L3" s="17">
        <v>45.365000000000002</v>
      </c>
      <c r="M3" s="17">
        <v>45.420999999999999</v>
      </c>
      <c r="N3" s="8" t="s">
        <v>190</v>
      </c>
      <c r="O3" s="18">
        <v>5.6000000000000001E-2</v>
      </c>
      <c r="P3" s="13"/>
      <c r="Q3" s="5" t="s">
        <v>76</v>
      </c>
      <c r="R3" s="17">
        <v>722038.33</v>
      </c>
      <c r="S3" s="17">
        <v>3766531.2390000001</v>
      </c>
      <c r="T3" s="17">
        <v>45.365000000000002</v>
      </c>
      <c r="U3" s="17">
        <v>45.427</v>
      </c>
      <c r="V3" s="8" t="s">
        <v>190</v>
      </c>
      <c r="W3" s="18">
        <f>Table212[[#This Row],[DEMZ]]-Table212[[#This Row],[KnownZ]]</f>
        <v>6.1999999999997613E-2</v>
      </c>
    </row>
    <row r="4" spans="1:23" x14ac:dyDescent="0.25">
      <c r="A4" s="5" t="s">
        <v>77</v>
      </c>
      <c r="B4" s="15">
        <v>721155.31200000003</v>
      </c>
      <c r="C4" s="15">
        <v>3760490.4879999999</v>
      </c>
      <c r="D4" s="15">
        <v>43.567</v>
      </c>
      <c r="E4" s="15">
        <v>43.576000000000001</v>
      </c>
      <c r="F4" s="16" t="s">
        <v>190</v>
      </c>
      <c r="G4" s="17">
        <v>8.9999999999999993E-3</v>
      </c>
      <c r="H4" s="13"/>
      <c r="I4" s="5" t="s">
        <v>77</v>
      </c>
      <c r="J4" s="17">
        <v>721155.31200000003</v>
      </c>
      <c r="K4" s="17">
        <v>3760490.4879999999</v>
      </c>
      <c r="L4" s="17">
        <v>43.567</v>
      </c>
      <c r="M4" s="17">
        <v>43.567999999999998</v>
      </c>
      <c r="N4" s="8" t="s">
        <v>190</v>
      </c>
      <c r="O4" s="18">
        <v>1E-3</v>
      </c>
      <c r="P4" s="13"/>
      <c r="Q4" s="5" t="s">
        <v>77</v>
      </c>
      <c r="R4" s="17">
        <v>721155.31200000003</v>
      </c>
      <c r="S4" s="17">
        <v>3760490.4879999999</v>
      </c>
      <c r="T4" s="17">
        <v>43.567</v>
      </c>
      <c r="U4" s="17">
        <v>43.564</v>
      </c>
      <c r="V4" s="8" t="s">
        <v>190</v>
      </c>
      <c r="W4" s="18">
        <f>Table212[[#This Row],[DEMZ]]-Table212[[#This Row],[KnownZ]]</f>
        <v>-3.0000000000001137E-3</v>
      </c>
    </row>
    <row r="5" spans="1:23" x14ac:dyDescent="0.25">
      <c r="A5" s="5" t="s">
        <v>78</v>
      </c>
      <c r="B5" s="15">
        <v>729960.32799999998</v>
      </c>
      <c r="C5" s="15">
        <v>3761004.0690000001</v>
      </c>
      <c r="D5" s="15">
        <v>43.116999999999997</v>
      </c>
      <c r="E5" s="15">
        <v>43.143999999999998</v>
      </c>
      <c r="F5" s="16" t="s">
        <v>190</v>
      </c>
      <c r="G5" s="17">
        <v>2.7E-2</v>
      </c>
      <c r="H5" s="13"/>
      <c r="I5" s="5" t="s">
        <v>78</v>
      </c>
      <c r="J5" s="17">
        <v>729960.32799999998</v>
      </c>
      <c r="K5" s="17">
        <v>3761004.0690000001</v>
      </c>
      <c r="L5" s="17">
        <v>43.116999999999997</v>
      </c>
      <c r="M5" s="17">
        <v>43.142000000000003</v>
      </c>
      <c r="N5" s="8" t="s">
        <v>190</v>
      </c>
      <c r="O5" s="18">
        <v>2.5000000000000001E-2</v>
      </c>
      <c r="P5" s="13"/>
      <c r="Q5" s="5" t="s">
        <v>78</v>
      </c>
      <c r="R5" s="17">
        <v>729960.32799999998</v>
      </c>
      <c r="S5" s="17">
        <v>3761004.0690000001</v>
      </c>
      <c r="T5" s="17">
        <v>43.116999999999997</v>
      </c>
      <c r="U5" s="17">
        <v>43.18</v>
      </c>
      <c r="V5" s="8" t="s">
        <v>190</v>
      </c>
      <c r="W5" s="18">
        <f>Table212[[#This Row],[DEMZ]]-Table212[[#This Row],[KnownZ]]</f>
        <v>6.3000000000002387E-2</v>
      </c>
    </row>
    <row r="6" spans="1:23" x14ac:dyDescent="0.25">
      <c r="A6" s="5" t="s">
        <v>79</v>
      </c>
      <c r="B6" s="15">
        <v>731416.76300000004</v>
      </c>
      <c r="C6" s="15">
        <v>3756144.4619999998</v>
      </c>
      <c r="D6" s="15">
        <v>42.432000000000002</v>
      </c>
      <c r="E6" s="15">
        <v>42.404000000000003</v>
      </c>
      <c r="F6" s="16" t="s">
        <v>191</v>
      </c>
      <c r="G6" s="17">
        <v>-2.8000000000000001E-2</v>
      </c>
      <c r="H6" s="13"/>
      <c r="I6" s="5" t="s">
        <v>79</v>
      </c>
      <c r="J6" s="17">
        <v>731416.76300000004</v>
      </c>
      <c r="K6" s="17">
        <v>3756144.4619999998</v>
      </c>
      <c r="L6" s="17">
        <v>42.432000000000002</v>
      </c>
      <c r="M6" s="17">
        <v>42.404000000000003</v>
      </c>
      <c r="N6" s="8" t="s">
        <v>191</v>
      </c>
      <c r="O6" s="18">
        <v>-2.8000000000000001E-2</v>
      </c>
      <c r="P6" s="13"/>
      <c r="Q6" s="5" t="s">
        <v>79</v>
      </c>
      <c r="R6" s="17">
        <v>731416.76300000004</v>
      </c>
      <c r="S6" s="17">
        <v>3756144.4619999998</v>
      </c>
      <c r="T6" s="17">
        <v>42.432000000000002</v>
      </c>
      <c r="U6" s="17">
        <v>42.402999999999999</v>
      </c>
      <c r="V6" s="8" t="s">
        <v>191</v>
      </c>
      <c r="W6" s="18">
        <f>Table212[[#This Row],[DEMZ]]-Table212[[#This Row],[KnownZ]]</f>
        <v>-2.9000000000003467E-2</v>
      </c>
    </row>
    <row r="7" spans="1:23" x14ac:dyDescent="0.25">
      <c r="A7" s="5" t="s">
        <v>80</v>
      </c>
      <c r="B7" s="15">
        <v>722063.603</v>
      </c>
      <c r="C7" s="15">
        <v>3752032.4040000001</v>
      </c>
      <c r="D7" s="15">
        <v>42.067</v>
      </c>
      <c r="E7" s="15">
        <v>42.087000000000003</v>
      </c>
      <c r="F7" s="16" t="s">
        <v>192</v>
      </c>
      <c r="G7" s="17">
        <v>0.02</v>
      </c>
      <c r="H7" s="13"/>
      <c r="I7" s="5" t="s">
        <v>80</v>
      </c>
      <c r="J7" s="17">
        <v>722063.603</v>
      </c>
      <c r="K7" s="17">
        <v>3752032.4040000001</v>
      </c>
      <c r="L7" s="17">
        <v>42.067</v>
      </c>
      <c r="M7" s="17">
        <v>42.087000000000003</v>
      </c>
      <c r="N7" s="8" t="s">
        <v>192</v>
      </c>
      <c r="O7" s="18">
        <v>0.02</v>
      </c>
      <c r="P7" s="13"/>
      <c r="Q7" s="5" t="s">
        <v>80</v>
      </c>
      <c r="R7" s="17">
        <v>722063.603</v>
      </c>
      <c r="S7" s="17">
        <v>3752032.4040000001</v>
      </c>
      <c r="T7" s="17">
        <v>42.067</v>
      </c>
      <c r="U7" s="17">
        <v>42.084000000000003</v>
      </c>
      <c r="V7" s="8" t="s">
        <v>192</v>
      </c>
      <c r="W7" s="18">
        <f>Table212[[#This Row],[DEMZ]]-Table212[[#This Row],[KnownZ]]</f>
        <v>1.7000000000003013E-2</v>
      </c>
    </row>
    <row r="8" spans="1:23" x14ac:dyDescent="0.25">
      <c r="A8" s="5" t="s">
        <v>81</v>
      </c>
      <c r="B8" s="17">
        <v>734659.04</v>
      </c>
      <c r="C8" s="17">
        <v>3745752.7149999999</v>
      </c>
      <c r="D8" s="17">
        <v>39.962000000000003</v>
      </c>
      <c r="E8" s="17">
        <v>40.012</v>
      </c>
      <c r="F8" s="16" t="s">
        <v>192</v>
      </c>
      <c r="G8" s="17">
        <v>0.05</v>
      </c>
      <c r="H8" s="13"/>
      <c r="I8" s="5" t="s">
        <v>81</v>
      </c>
      <c r="J8" s="17">
        <v>734659.04</v>
      </c>
      <c r="K8" s="17">
        <v>3745752.7149999999</v>
      </c>
      <c r="L8" s="17">
        <v>39.962000000000003</v>
      </c>
      <c r="M8" s="17">
        <v>40.012</v>
      </c>
      <c r="N8" s="8" t="s">
        <v>192</v>
      </c>
      <c r="O8" s="18">
        <v>0.05</v>
      </c>
      <c r="P8" s="13"/>
      <c r="Q8" s="5" t="s">
        <v>81</v>
      </c>
      <c r="R8" s="17">
        <v>734659.04</v>
      </c>
      <c r="S8" s="17">
        <v>3745752.7149999999</v>
      </c>
      <c r="T8" s="17">
        <v>39.962000000000003</v>
      </c>
      <c r="U8" s="17">
        <v>39.92</v>
      </c>
      <c r="V8" s="8" t="s">
        <v>192</v>
      </c>
      <c r="W8" s="18">
        <f>Table212[[#This Row],[DEMZ]]-Table212[[#This Row],[KnownZ]]</f>
        <v>-4.2000000000001592E-2</v>
      </c>
    </row>
    <row r="9" spans="1:23" x14ac:dyDescent="0.25">
      <c r="A9" s="5" t="s">
        <v>82</v>
      </c>
      <c r="B9" s="17">
        <v>728790.61600000004</v>
      </c>
      <c r="C9" s="17">
        <v>3744084.085</v>
      </c>
      <c r="D9" s="17">
        <v>40.384</v>
      </c>
      <c r="E9" s="17">
        <v>40.393000000000001</v>
      </c>
      <c r="F9" s="16" t="s">
        <v>191</v>
      </c>
      <c r="G9" s="17">
        <v>8.9999999999999993E-3</v>
      </c>
      <c r="H9" s="13"/>
      <c r="I9" s="5" t="s">
        <v>82</v>
      </c>
      <c r="J9" s="17">
        <v>728790.61600000004</v>
      </c>
      <c r="K9" s="17">
        <v>3744084.085</v>
      </c>
      <c r="L9" s="17">
        <v>40.384</v>
      </c>
      <c r="M9" s="17">
        <v>40.393000000000001</v>
      </c>
      <c r="N9" s="8" t="s">
        <v>191</v>
      </c>
      <c r="O9" s="18">
        <v>8.9999999999999993E-3</v>
      </c>
      <c r="P9" s="13"/>
      <c r="Q9" s="5" t="s">
        <v>82</v>
      </c>
      <c r="R9" s="17">
        <v>728790.61600000004</v>
      </c>
      <c r="S9" s="17">
        <v>3744084.085</v>
      </c>
      <c r="T9" s="17">
        <v>40.384</v>
      </c>
      <c r="U9" s="17">
        <v>40.399000000000001</v>
      </c>
      <c r="V9" s="8" t="s">
        <v>191</v>
      </c>
      <c r="W9" s="18">
        <f>Table212[[#This Row],[DEMZ]]-Table212[[#This Row],[KnownZ]]</f>
        <v>1.5000000000000568E-2</v>
      </c>
    </row>
    <row r="10" spans="1:23" x14ac:dyDescent="0.25">
      <c r="A10" s="5" t="s">
        <v>83</v>
      </c>
      <c r="B10" s="17">
        <v>720807.17299999995</v>
      </c>
      <c r="C10" s="17">
        <v>3734620.648</v>
      </c>
      <c r="D10" s="17">
        <v>40.517000000000003</v>
      </c>
      <c r="E10" s="17">
        <v>40.451999999999998</v>
      </c>
      <c r="F10" s="16" t="s">
        <v>193</v>
      </c>
      <c r="G10" s="17">
        <v>-6.5000000000000002E-2</v>
      </c>
      <c r="H10" s="13"/>
      <c r="I10" s="5" t="s">
        <v>83</v>
      </c>
      <c r="J10" s="17">
        <v>720807.17299999995</v>
      </c>
      <c r="K10" s="17">
        <v>3734620.648</v>
      </c>
      <c r="L10" s="17">
        <v>40.517000000000003</v>
      </c>
      <c r="M10" s="17">
        <v>40.451999999999998</v>
      </c>
      <c r="N10" s="8" t="s">
        <v>193</v>
      </c>
      <c r="O10" s="18">
        <v>-6.5000000000000002E-2</v>
      </c>
      <c r="P10" s="13"/>
      <c r="Q10" s="5" t="s">
        <v>83</v>
      </c>
      <c r="R10" s="17">
        <v>720807.17299999995</v>
      </c>
      <c r="S10" s="17">
        <v>3734620.648</v>
      </c>
      <c r="T10" s="17">
        <v>40.517000000000003</v>
      </c>
      <c r="U10" s="17">
        <v>40.460999999999999</v>
      </c>
      <c r="V10" s="8" t="s">
        <v>193</v>
      </c>
      <c r="W10" s="18">
        <f>Table212[[#This Row],[DEMZ]]-Table212[[#This Row],[KnownZ]]</f>
        <v>-5.6000000000004491E-2</v>
      </c>
    </row>
    <row r="11" spans="1:23" x14ac:dyDescent="0.25">
      <c r="A11" s="5" t="s">
        <v>84</v>
      </c>
      <c r="B11" s="17">
        <v>727884.56900000002</v>
      </c>
      <c r="C11" s="17">
        <v>3739177.9530000002</v>
      </c>
      <c r="D11" s="17">
        <v>40.529000000000003</v>
      </c>
      <c r="E11" s="17">
        <v>40.549999999999997</v>
      </c>
      <c r="F11" s="16" t="s">
        <v>193</v>
      </c>
      <c r="G11" s="17">
        <v>2.1000000000000001E-2</v>
      </c>
      <c r="H11" s="13"/>
      <c r="I11" s="5" t="s">
        <v>84</v>
      </c>
      <c r="J11" s="17">
        <v>727884.56900000002</v>
      </c>
      <c r="K11" s="17">
        <v>3739177.9530000002</v>
      </c>
      <c r="L11" s="17">
        <v>40.529000000000003</v>
      </c>
      <c r="M11" s="17">
        <v>40.536000000000001</v>
      </c>
      <c r="N11" s="8" t="s">
        <v>193</v>
      </c>
      <c r="O11" s="18">
        <v>7.0000000000000001E-3</v>
      </c>
      <c r="P11" s="13"/>
      <c r="Q11" s="5" t="s">
        <v>84</v>
      </c>
      <c r="R11" s="17">
        <v>727884.56900000002</v>
      </c>
      <c r="S11" s="17">
        <v>3739177.9530000002</v>
      </c>
      <c r="T11" s="17">
        <v>40.529000000000003</v>
      </c>
      <c r="U11" s="17">
        <v>40.533000000000001</v>
      </c>
      <c r="V11" s="8" t="s">
        <v>193</v>
      </c>
      <c r="W11" s="18">
        <f>Table212[[#This Row],[DEMZ]]-Table212[[#This Row],[KnownZ]]</f>
        <v>3.9999999999977831E-3</v>
      </c>
    </row>
    <row r="12" spans="1:23" x14ac:dyDescent="0.25">
      <c r="A12" s="5" t="s">
        <v>85</v>
      </c>
      <c r="B12" s="17">
        <v>734656.01</v>
      </c>
      <c r="C12" s="17">
        <v>3729497.6120000002</v>
      </c>
      <c r="D12" s="17">
        <v>36.584000000000003</v>
      </c>
      <c r="E12" s="17">
        <v>36.590000000000003</v>
      </c>
      <c r="F12" s="16" t="s">
        <v>192</v>
      </c>
      <c r="G12" s="17">
        <v>6.0000000000000001E-3</v>
      </c>
      <c r="H12" s="13"/>
      <c r="I12" s="5" t="s">
        <v>85</v>
      </c>
      <c r="J12" s="17">
        <v>734656.01</v>
      </c>
      <c r="K12" s="17">
        <v>3729497.6120000002</v>
      </c>
      <c r="L12" s="17">
        <v>36.584000000000003</v>
      </c>
      <c r="M12" s="17">
        <v>36.590000000000003</v>
      </c>
      <c r="N12" s="8" t="s">
        <v>192</v>
      </c>
      <c r="O12" s="18">
        <v>6.0000000000000001E-3</v>
      </c>
      <c r="P12" s="13"/>
      <c r="Q12" s="5" t="s">
        <v>85</v>
      </c>
      <c r="R12" s="17">
        <v>734656.01</v>
      </c>
      <c r="S12" s="17">
        <v>3729497.6120000002</v>
      </c>
      <c r="T12" s="17">
        <v>36.584000000000003</v>
      </c>
      <c r="U12" s="17">
        <v>36.6</v>
      </c>
      <c r="V12" s="8" t="s">
        <v>192</v>
      </c>
      <c r="W12" s="18">
        <f>Table212[[#This Row],[DEMZ]]-Table212[[#This Row],[KnownZ]]</f>
        <v>1.5999999999998238E-2</v>
      </c>
    </row>
    <row r="13" spans="1:23" x14ac:dyDescent="0.25">
      <c r="A13" s="5" t="s">
        <v>86</v>
      </c>
      <c r="B13" s="17">
        <v>721029.20600000001</v>
      </c>
      <c r="C13" s="17">
        <v>3727001.3709999998</v>
      </c>
      <c r="D13" s="17">
        <v>39.991</v>
      </c>
      <c r="E13" s="17">
        <v>39.978999999999999</v>
      </c>
      <c r="F13" s="16" t="s">
        <v>190</v>
      </c>
      <c r="G13" s="17">
        <v>-1.2E-2</v>
      </c>
      <c r="H13" s="13"/>
      <c r="I13" s="5" t="s">
        <v>86</v>
      </c>
      <c r="J13" s="17">
        <v>721029.20600000001</v>
      </c>
      <c r="K13" s="17">
        <v>3727001.3709999998</v>
      </c>
      <c r="L13" s="17">
        <v>39.991</v>
      </c>
      <c r="M13" s="17">
        <v>39.978999999999999</v>
      </c>
      <c r="N13" s="8" t="s">
        <v>190</v>
      </c>
      <c r="O13" s="18">
        <v>-1.2E-2</v>
      </c>
      <c r="P13" s="13"/>
      <c r="Q13" s="5" t="s">
        <v>86</v>
      </c>
      <c r="R13" s="8">
        <v>721029.20600000001</v>
      </c>
      <c r="S13" s="8">
        <v>3727001.3709999998</v>
      </c>
      <c r="T13" s="8">
        <v>39.991</v>
      </c>
      <c r="U13" s="8">
        <v>39.966000000000001</v>
      </c>
      <c r="V13" s="8" t="s">
        <v>190</v>
      </c>
      <c r="W13" s="17">
        <f>Table212[[#This Row],[DEMZ]]-Table212[[#This Row],[KnownZ]]</f>
        <v>-2.4999999999998579E-2</v>
      </c>
    </row>
    <row r="14" spans="1:23" x14ac:dyDescent="0.25">
      <c r="A14" s="5" t="s">
        <v>87</v>
      </c>
      <c r="B14" s="17">
        <v>730083.86499999999</v>
      </c>
      <c r="C14" s="17">
        <v>3721464.2910000002</v>
      </c>
      <c r="D14" s="17">
        <v>36.99</v>
      </c>
      <c r="E14" s="17">
        <v>36.987000000000002</v>
      </c>
      <c r="F14" s="16" t="s">
        <v>193</v>
      </c>
      <c r="G14" s="17">
        <v>-3.0000000000000001E-3</v>
      </c>
      <c r="H14" s="13"/>
      <c r="I14" s="5" t="s">
        <v>87</v>
      </c>
      <c r="J14" s="17">
        <v>730083.86499999999</v>
      </c>
      <c r="K14" s="17">
        <v>3721464.2910000002</v>
      </c>
      <c r="L14" s="17">
        <v>36.99</v>
      </c>
      <c r="M14" s="17">
        <v>36.987000000000002</v>
      </c>
      <c r="N14" s="8" t="s">
        <v>193</v>
      </c>
      <c r="O14" s="18">
        <v>-3.0000000000000001E-3</v>
      </c>
      <c r="P14" s="13"/>
      <c r="Q14" s="5" t="s">
        <v>87</v>
      </c>
      <c r="R14" s="8">
        <v>730083.86499999999</v>
      </c>
      <c r="S14" s="8">
        <v>3721464.2910000002</v>
      </c>
      <c r="T14" s="8">
        <v>36.99</v>
      </c>
      <c r="U14" s="8">
        <v>36.994999999999997</v>
      </c>
      <c r="V14" s="8" t="s">
        <v>193</v>
      </c>
      <c r="W14" s="17">
        <f>Table212[[#This Row],[DEMZ]]-Table212[[#This Row],[KnownZ]]</f>
        <v>4.9999999999954525E-3</v>
      </c>
    </row>
    <row r="15" spans="1:23" x14ac:dyDescent="0.25">
      <c r="A15" s="5" t="s">
        <v>88</v>
      </c>
      <c r="B15" s="17">
        <v>739930.00899999996</v>
      </c>
      <c r="C15" s="17">
        <v>3727668.4610000001</v>
      </c>
      <c r="D15" s="17">
        <v>37.436999999999998</v>
      </c>
      <c r="E15" s="17">
        <v>37.439</v>
      </c>
      <c r="F15" s="16" t="s">
        <v>190</v>
      </c>
      <c r="G15" s="17">
        <v>2E-3</v>
      </c>
      <c r="H15" s="13"/>
      <c r="I15" s="5" t="s">
        <v>88</v>
      </c>
      <c r="J15" s="17">
        <v>739930.00899999996</v>
      </c>
      <c r="K15" s="17">
        <v>3727668.4610000001</v>
      </c>
      <c r="L15" s="17">
        <v>37.436999999999998</v>
      </c>
      <c r="M15" s="17">
        <v>37.414000000000001</v>
      </c>
      <c r="N15" s="8" t="s">
        <v>190</v>
      </c>
      <c r="O15" s="18">
        <v>-2.3E-2</v>
      </c>
      <c r="P15" s="13"/>
      <c r="Q15" s="5" t="s">
        <v>88</v>
      </c>
      <c r="R15" s="8">
        <v>739930.00899999996</v>
      </c>
      <c r="S15" s="8">
        <v>3727668.4610000001</v>
      </c>
      <c r="T15" s="8">
        <v>37.436999999999998</v>
      </c>
      <c r="U15" s="8">
        <v>37.421999999999997</v>
      </c>
      <c r="V15" s="8" t="s">
        <v>190</v>
      </c>
      <c r="W15" s="17">
        <f>Table212[[#This Row],[DEMZ]]-Table212[[#This Row],[KnownZ]]</f>
        <v>-1.5000000000000568E-2</v>
      </c>
    </row>
    <row r="16" spans="1:23" x14ac:dyDescent="0.25">
      <c r="A16" s="5" t="s">
        <v>89</v>
      </c>
      <c r="B16" s="17">
        <v>742462.82299999997</v>
      </c>
      <c r="C16" s="17">
        <v>3720075.2710000002</v>
      </c>
      <c r="D16" s="17">
        <v>35.938000000000002</v>
      </c>
      <c r="E16" s="17">
        <v>35.924999999999997</v>
      </c>
      <c r="F16" s="16" t="s">
        <v>192</v>
      </c>
      <c r="G16" s="17">
        <v>-1.2999999999999999E-2</v>
      </c>
      <c r="H16" s="13"/>
      <c r="I16" s="5" t="s">
        <v>89</v>
      </c>
      <c r="J16" s="17">
        <v>742462.82299999997</v>
      </c>
      <c r="K16" s="17">
        <v>3720075.2710000002</v>
      </c>
      <c r="L16" s="17">
        <v>35.938000000000002</v>
      </c>
      <c r="M16" s="17">
        <v>35.924999999999997</v>
      </c>
      <c r="N16" s="8" t="s">
        <v>192</v>
      </c>
      <c r="O16" s="18">
        <v>-1.2999999999999999E-2</v>
      </c>
      <c r="P16" s="13"/>
      <c r="Q16" s="5" t="s">
        <v>89</v>
      </c>
      <c r="R16" s="8">
        <v>742462.82299999997</v>
      </c>
      <c r="S16" s="8">
        <v>3720075.2710000002</v>
      </c>
      <c r="T16" s="8">
        <v>35.938000000000002</v>
      </c>
      <c r="U16" s="8">
        <v>35.924999999999997</v>
      </c>
      <c r="V16" s="8" t="s">
        <v>192</v>
      </c>
      <c r="W16" s="17">
        <f>Table212[[#This Row],[DEMZ]]-Table212[[#This Row],[KnownZ]]</f>
        <v>-1.300000000000523E-2</v>
      </c>
    </row>
    <row r="17" spans="1:23" x14ac:dyDescent="0.25">
      <c r="A17" s="5" t="s">
        <v>90</v>
      </c>
      <c r="B17" s="17">
        <v>745800.00199999998</v>
      </c>
      <c r="C17" s="17">
        <v>3725466.7779999999</v>
      </c>
      <c r="D17" s="17">
        <v>39.073999999999998</v>
      </c>
      <c r="E17" s="17">
        <v>39.087000000000003</v>
      </c>
      <c r="F17" s="16" t="s">
        <v>193</v>
      </c>
      <c r="G17" s="15">
        <v>1.2999999999999999E-2</v>
      </c>
      <c r="H17" s="13"/>
      <c r="I17" s="5" t="s">
        <v>90</v>
      </c>
      <c r="J17" s="17">
        <v>745800.00199999998</v>
      </c>
      <c r="K17" s="17">
        <v>3725466.7779999999</v>
      </c>
      <c r="L17" s="17">
        <v>39.073999999999998</v>
      </c>
      <c r="M17" s="17">
        <v>39.024999999999999</v>
      </c>
      <c r="N17" s="8" t="s">
        <v>193</v>
      </c>
      <c r="O17" s="18">
        <v>-4.9000000000000002E-2</v>
      </c>
      <c r="P17" s="13"/>
      <c r="Q17" s="5" t="s">
        <v>90</v>
      </c>
      <c r="R17" s="8">
        <v>745800.00199999998</v>
      </c>
      <c r="S17" s="8">
        <v>3725466.7779999999</v>
      </c>
      <c r="T17" s="8">
        <v>39.073999999999998</v>
      </c>
      <c r="U17" s="8">
        <v>39.026000000000003</v>
      </c>
      <c r="V17" s="8" t="s">
        <v>193</v>
      </c>
      <c r="W17" s="17">
        <f>Table212[[#This Row],[DEMZ]]-Table212[[#This Row],[KnownZ]]</f>
        <v>-4.7999999999994714E-2</v>
      </c>
    </row>
    <row r="18" spans="1:23" x14ac:dyDescent="0.25">
      <c r="A18" s="5" t="s">
        <v>91</v>
      </c>
      <c r="B18" s="17">
        <v>752751.52099999995</v>
      </c>
      <c r="C18" s="17">
        <v>3724846.3879999998</v>
      </c>
      <c r="D18" s="17">
        <v>39.594999999999999</v>
      </c>
      <c r="E18" s="17">
        <v>39.521000000000001</v>
      </c>
      <c r="F18" s="16" t="s">
        <v>192</v>
      </c>
      <c r="G18" s="15">
        <v>-7.3999999999999996E-2</v>
      </c>
      <c r="H18" s="13"/>
      <c r="I18" s="5" t="s">
        <v>91</v>
      </c>
      <c r="J18" s="17">
        <v>752751.52099999995</v>
      </c>
      <c r="K18" s="17">
        <v>3724846.3879999998</v>
      </c>
      <c r="L18" s="17">
        <v>39.594999999999999</v>
      </c>
      <c r="M18" s="17">
        <v>39.521000000000001</v>
      </c>
      <c r="N18" s="8" t="s">
        <v>192</v>
      </c>
      <c r="O18" s="18">
        <v>-7.3999999999999996E-2</v>
      </c>
      <c r="P18" s="13"/>
      <c r="Q18" s="5" t="s">
        <v>91</v>
      </c>
      <c r="R18" s="8">
        <v>752751.52099999995</v>
      </c>
      <c r="S18" s="8">
        <v>3724846.3879999998</v>
      </c>
      <c r="T18" s="8">
        <v>39.594999999999999</v>
      </c>
      <c r="U18" s="8">
        <v>39.523000000000003</v>
      </c>
      <c r="V18" s="8" t="s">
        <v>192</v>
      </c>
      <c r="W18" s="17">
        <f>Table212[[#This Row],[DEMZ]]-Table212[[#This Row],[KnownZ]]</f>
        <v>-7.1999999999995623E-2</v>
      </c>
    </row>
    <row r="19" spans="1:23" x14ac:dyDescent="0.25">
      <c r="A19" s="5" t="s">
        <v>92</v>
      </c>
      <c r="B19" s="17">
        <v>753137.08400000003</v>
      </c>
      <c r="C19" s="17">
        <v>3719648.7220000001</v>
      </c>
      <c r="D19" s="17">
        <v>39.659999999999997</v>
      </c>
      <c r="E19" s="17">
        <v>39.695</v>
      </c>
      <c r="F19" s="16" t="s">
        <v>190</v>
      </c>
      <c r="G19" s="15">
        <v>3.5000000000000003E-2</v>
      </c>
      <c r="H19" s="13"/>
      <c r="I19" s="5" t="s">
        <v>92</v>
      </c>
      <c r="J19" s="17">
        <v>753137.08400000003</v>
      </c>
      <c r="K19" s="17">
        <v>3719648.7220000001</v>
      </c>
      <c r="L19" s="17">
        <v>39.659999999999997</v>
      </c>
      <c r="M19" s="17">
        <v>39.695</v>
      </c>
      <c r="N19" s="8" t="s">
        <v>190</v>
      </c>
      <c r="O19" s="18">
        <v>3.5000000000000003E-2</v>
      </c>
      <c r="P19" s="13"/>
      <c r="Q19" s="5" t="s">
        <v>92</v>
      </c>
      <c r="R19" s="8">
        <v>753137.08400000003</v>
      </c>
      <c r="S19" s="8">
        <v>3719648.7220000001</v>
      </c>
      <c r="T19" s="8">
        <v>39.659999999999997</v>
      </c>
      <c r="U19" s="8">
        <v>39.697000000000003</v>
      </c>
      <c r="V19" s="8" t="s">
        <v>190</v>
      </c>
      <c r="W19" s="17">
        <f>Table212[[#This Row],[DEMZ]]-Table212[[#This Row],[KnownZ]]</f>
        <v>3.7000000000006139E-2</v>
      </c>
    </row>
    <row r="20" spans="1:23" x14ac:dyDescent="0.25">
      <c r="A20" s="5" t="s">
        <v>93</v>
      </c>
      <c r="B20" s="17">
        <v>758853.70700000005</v>
      </c>
      <c r="C20" s="17">
        <v>3726953.7779999999</v>
      </c>
      <c r="D20" s="17">
        <v>40.506</v>
      </c>
      <c r="E20" s="17">
        <v>40.427</v>
      </c>
      <c r="F20" s="16" t="s">
        <v>193</v>
      </c>
      <c r="G20" s="15">
        <v>-7.9000000000000001E-2</v>
      </c>
      <c r="H20" s="13"/>
      <c r="I20" s="5" t="s">
        <v>93</v>
      </c>
      <c r="J20" s="17">
        <v>758853.70700000005</v>
      </c>
      <c r="K20" s="17">
        <v>3726953.7779999999</v>
      </c>
      <c r="L20" s="17">
        <v>40.506</v>
      </c>
      <c r="M20" s="17">
        <v>40.427</v>
      </c>
      <c r="N20" s="8" t="s">
        <v>193</v>
      </c>
      <c r="O20" s="18">
        <v>-7.9000000000000001E-2</v>
      </c>
      <c r="P20" s="13"/>
      <c r="Q20" s="5" t="s">
        <v>93</v>
      </c>
      <c r="R20" s="8">
        <v>758853.70700000005</v>
      </c>
      <c r="S20" s="8">
        <v>3726953.7779999999</v>
      </c>
      <c r="T20" s="8">
        <v>40.506</v>
      </c>
      <c r="U20" s="8">
        <v>40.433</v>
      </c>
      <c r="V20" s="8" t="s">
        <v>193</v>
      </c>
      <c r="W20" s="17">
        <f>Table212[[#This Row],[DEMZ]]-Table212[[#This Row],[KnownZ]]</f>
        <v>-7.3000000000000398E-2</v>
      </c>
    </row>
    <row r="21" spans="1:23" x14ac:dyDescent="0.25">
      <c r="A21" s="5" t="s">
        <v>94</v>
      </c>
      <c r="B21" s="17">
        <v>733912.41799999995</v>
      </c>
      <c r="C21" s="17">
        <v>3716695.4449999998</v>
      </c>
      <c r="D21" s="17">
        <v>35.466999999999999</v>
      </c>
      <c r="E21" s="17">
        <v>35.427999999999997</v>
      </c>
      <c r="F21" s="16" t="s">
        <v>192</v>
      </c>
      <c r="G21" s="15">
        <v>-3.9E-2</v>
      </c>
      <c r="H21" s="13"/>
      <c r="I21" s="5" t="s">
        <v>94</v>
      </c>
      <c r="J21" s="17">
        <v>733912.41799999995</v>
      </c>
      <c r="K21" s="17">
        <v>3716695.4449999998</v>
      </c>
      <c r="L21" s="17">
        <v>35.466999999999999</v>
      </c>
      <c r="M21" s="17">
        <v>35.359000000000002</v>
      </c>
      <c r="N21" s="8" t="s">
        <v>192</v>
      </c>
      <c r="O21" s="18">
        <v>-0.108</v>
      </c>
      <c r="P21" s="13"/>
      <c r="Q21" s="5" t="s">
        <v>94</v>
      </c>
      <c r="R21" s="8">
        <v>733912.41799999995</v>
      </c>
      <c r="S21" s="8">
        <v>3716695.4449999998</v>
      </c>
      <c r="T21" s="8">
        <v>35.466999999999999</v>
      </c>
      <c r="U21" s="8">
        <v>35.359000000000002</v>
      </c>
      <c r="V21" s="8" t="s">
        <v>192</v>
      </c>
      <c r="W21" s="17">
        <f>Table212[[#This Row],[DEMZ]]-Table212[[#This Row],[KnownZ]]</f>
        <v>-0.10799999999999699</v>
      </c>
    </row>
    <row r="22" spans="1:23" x14ac:dyDescent="0.25">
      <c r="A22" s="5" t="s">
        <v>95</v>
      </c>
      <c r="B22" s="17">
        <v>731801.33799999999</v>
      </c>
      <c r="C22" s="17">
        <v>3703806.75</v>
      </c>
      <c r="D22" s="17">
        <v>34.404000000000003</v>
      </c>
      <c r="E22" s="17">
        <v>34.402999999999999</v>
      </c>
      <c r="F22" s="16" t="s">
        <v>193</v>
      </c>
      <c r="G22" s="15">
        <v>-1E-3</v>
      </c>
      <c r="H22" s="13"/>
      <c r="I22" s="5" t="s">
        <v>95</v>
      </c>
      <c r="J22" s="17">
        <v>731801.33799999999</v>
      </c>
      <c r="K22" s="17">
        <v>3703806.75</v>
      </c>
      <c r="L22" s="17">
        <v>34.404000000000003</v>
      </c>
      <c r="M22" s="17">
        <v>34.402999999999999</v>
      </c>
      <c r="N22" s="8" t="s">
        <v>193</v>
      </c>
      <c r="O22" s="18">
        <v>-1E-3</v>
      </c>
      <c r="P22" s="13"/>
      <c r="Q22" s="5" t="s">
        <v>95</v>
      </c>
      <c r="R22" s="8">
        <v>731801.33799999999</v>
      </c>
      <c r="S22" s="8">
        <v>3703806.75</v>
      </c>
      <c r="T22" s="8">
        <v>34.404000000000003</v>
      </c>
      <c r="U22" s="8">
        <v>34.412999999999997</v>
      </c>
      <c r="V22" s="8" t="s">
        <v>193</v>
      </c>
      <c r="W22" s="17">
        <f>Table212[[#This Row],[DEMZ]]-Table212[[#This Row],[KnownZ]]</f>
        <v>8.9999999999932356E-3</v>
      </c>
    </row>
    <row r="23" spans="1:23" x14ac:dyDescent="0.25">
      <c r="A23" s="5" t="s">
        <v>96</v>
      </c>
      <c r="B23" s="17">
        <v>730456.61899999995</v>
      </c>
      <c r="C23" s="17">
        <v>3708493.1260000002</v>
      </c>
      <c r="D23" s="17">
        <v>34.804000000000002</v>
      </c>
      <c r="E23" s="17">
        <v>34.835000000000001</v>
      </c>
      <c r="F23" s="16" t="s">
        <v>190</v>
      </c>
      <c r="G23" s="15">
        <v>3.1E-2</v>
      </c>
      <c r="H23" s="13"/>
      <c r="I23" s="5" t="s">
        <v>96</v>
      </c>
      <c r="J23" s="17">
        <v>730456.61899999995</v>
      </c>
      <c r="K23" s="17">
        <v>3708493.1260000002</v>
      </c>
      <c r="L23" s="17">
        <v>34.804000000000002</v>
      </c>
      <c r="M23" s="17">
        <v>34.835000000000001</v>
      </c>
      <c r="N23" s="8" t="s">
        <v>190</v>
      </c>
      <c r="O23" s="18">
        <v>3.1E-2</v>
      </c>
      <c r="P23" s="13"/>
      <c r="Q23" s="5" t="s">
        <v>96</v>
      </c>
      <c r="R23" s="8">
        <v>730456.61899999995</v>
      </c>
      <c r="S23" s="8">
        <v>3708493.1260000002</v>
      </c>
      <c r="T23" s="8">
        <v>34.804000000000002</v>
      </c>
      <c r="U23" s="8">
        <v>34.829000000000001</v>
      </c>
      <c r="V23" s="8" t="s">
        <v>190</v>
      </c>
      <c r="W23" s="17">
        <f>Table212[[#This Row],[DEMZ]]-Table212[[#This Row],[KnownZ]]</f>
        <v>2.4999999999998579E-2</v>
      </c>
    </row>
    <row r="24" spans="1:23" x14ac:dyDescent="0.25">
      <c r="A24" s="5" t="s">
        <v>97</v>
      </c>
      <c r="B24" s="17">
        <v>729952.13300000003</v>
      </c>
      <c r="C24" s="17">
        <v>3691932.5959999999</v>
      </c>
      <c r="D24" s="17">
        <v>32.790999999999997</v>
      </c>
      <c r="E24" s="17">
        <v>32.814</v>
      </c>
      <c r="F24" s="16" t="s">
        <v>190</v>
      </c>
      <c r="G24" s="15">
        <v>2.3E-2</v>
      </c>
      <c r="H24" s="13"/>
      <c r="I24" s="5" t="s">
        <v>97</v>
      </c>
      <c r="J24" s="17">
        <v>729952.13300000003</v>
      </c>
      <c r="K24" s="17">
        <v>3691932.5959999999</v>
      </c>
      <c r="L24" s="17">
        <v>32.790999999999997</v>
      </c>
      <c r="M24" s="17">
        <v>32.814</v>
      </c>
      <c r="N24" s="8" t="s">
        <v>190</v>
      </c>
      <c r="O24" s="18">
        <v>2.3E-2</v>
      </c>
      <c r="P24" s="13"/>
      <c r="Q24" s="5" t="s">
        <v>97</v>
      </c>
      <c r="R24" s="8">
        <v>729952.13300000003</v>
      </c>
      <c r="S24" s="8">
        <v>3691932.5959999999</v>
      </c>
      <c r="T24" s="8">
        <v>32.790999999999997</v>
      </c>
      <c r="U24" s="8">
        <v>32.82</v>
      </c>
      <c r="V24" s="8" t="s">
        <v>190</v>
      </c>
      <c r="W24" s="17">
        <f>Table212[[#This Row],[DEMZ]]-Table212[[#This Row],[KnownZ]]</f>
        <v>2.9000000000003467E-2</v>
      </c>
    </row>
    <row r="25" spans="1:23" x14ac:dyDescent="0.25">
      <c r="A25" s="5" t="s">
        <v>98</v>
      </c>
      <c r="B25" s="17">
        <v>723997.245</v>
      </c>
      <c r="C25" s="17">
        <v>3693177.0210000002</v>
      </c>
      <c r="D25" s="17">
        <v>35.106000000000002</v>
      </c>
      <c r="E25" s="17">
        <v>35.188000000000002</v>
      </c>
      <c r="F25" s="16" t="s">
        <v>192</v>
      </c>
      <c r="G25" s="15">
        <v>8.2000000000000003E-2</v>
      </c>
      <c r="H25" s="13"/>
      <c r="I25" s="5" t="s">
        <v>98</v>
      </c>
      <c r="J25" s="17">
        <v>723997.245</v>
      </c>
      <c r="K25" s="17">
        <v>3693177.0210000002</v>
      </c>
      <c r="L25" s="17">
        <v>35.106000000000002</v>
      </c>
      <c r="M25" s="17">
        <v>35.188000000000002</v>
      </c>
      <c r="N25" s="8" t="s">
        <v>192</v>
      </c>
      <c r="O25" s="18">
        <v>8.2000000000000003E-2</v>
      </c>
      <c r="P25" s="13"/>
      <c r="Q25" s="5" t="s">
        <v>98</v>
      </c>
      <c r="R25" s="8">
        <v>723997.245</v>
      </c>
      <c r="S25" s="8">
        <v>3693177.0210000002</v>
      </c>
      <c r="T25" s="8">
        <v>35.106000000000002</v>
      </c>
      <c r="U25" s="8">
        <v>35.186999999999998</v>
      </c>
      <c r="V25" s="8" t="s">
        <v>192</v>
      </c>
      <c r="W25" s="17">
        <f>Table212[[#This Row],[DEMZ]]-Table212[[#This Row],[KnownZ]]</f>
        <v>8.0999999999995964E-2</v>
      </c>
    </row>
    <row r="26" spans="1:23" x14ac:dyDescent="0.25">
      <c r="A26" s="5" t="s">
        <v>99</v>
      </c>
      <c r="B26" s="17">
        <v>726802.14</v>
      </c>
      <c r="C26" s="17">
        <v>3705263.804</v>
      </c>
      <c r="D26" s="17">
        <v>34.841000000000001</v>
      </c>
      <c r="E26" s="17">
        <v>34.811999999999998</v>
      </c>
      <c r="F26" s="16" t="s">
        <v>193</v>
      </c>
      <c r="G26" s="15">
        <v>-2.9000000000000001E-2</v>
      </c>
      <c r="H26" s="13"/>
      <c r="I26" s="5" t="s">
        <v>99</v>
      </c>
      <c r="J26" s="17">
        <v>726802.14</v>
      </c>
      <c r="K26" s="17">
        <v>3705263.804</v>
      </c>
      <c r="L26" s="17">
        <v>34.841000000000001</v>
      </c>
      <c r="M26" s="17">
        <v>34.811999999999998</v>
      </c>
      <c r="N26" s="8" t="s">
        <v>193</v>
      </c>
      <c r="O26" s="18">
        <v>-2.9000000000000001E-2</v>
      </c>
      <c r="P26" s="13"/>
      <c r="Q26" s="5" t="s">
        <v>99</v>
      </c>
      <c r="R26" s="8">
        <v>726802.14</v>
      </c>
      <c r="S26" s="8">
        <v>3705263.804</v>
      </c>
      <c r="T26" s="8">
        <v>34.841000000000001</v>
      </c>
      <c r="U26" s="8">
        <v>34.817</v>
      </c>
      <c r="V26" s="8" t="s">
        <v>193</v>
      </c>
      <c r="W26" s="17">
        <f>Table212[[#This Row],[DEMZ]]-Table212[[#This Row],[KnownZ]]</f>
        <v>-2.4000000000000909E-2</v>
      </c>
    </row>
    <row r="27" spans="1:23" x14ac:dyDescent="0.25">
      <c r="A27" s="5" t="s">
        <v>100</v>
      </c>
      <c r="B27" s="17">
        <v>725440.58100000001</v>
      </c>
      <c r="C27" s="17">
        <v>3718246.76</v>
      </c>
      <c r="D27" s="17">
        <v>36.255000000000003</v>
      </c>
      <c r="E27" s="17">
        <v>36.265999999999998</v>
      </c>
      <c r="F27" s="16" t="s">
        <v>192</v>
      </c>
      <c r="G27" s="15">
        <v>1.0999999999999999E-2</v>
      </c>
      <c r="H27" s="13"/>
      <c r="I27" s="5" t="s">
        <v>100</v>
      </c>
      <c r="J27" s="17">
        <v>725440.58100000001</v>
      </c>
      <c r="K27" s="17">
        <v>3718246.76</v>
      </c>
      <c r="L27" s="17">
        <v>36.255000000000003</v>
      </c>
      <c r="M27" s="17">
        <v>36.265999999999998</v>
      </c>
      <c r="N27" s="8" t="s">
        <v>192</v>
      </c>
      <c r="O27" s="18">
        <v>1.0999999999999999E-2</v>
      </c>
      <c r="P27" s="13"/>
      <c r="Q27" s="5" t="s">
        <v>100</v>
      </c>
      <c r="R27" s="8">
        <v>725440.58100000001</v>
      </c>
      <c r="S27" s="8">
        <v>3718246.76</v>
      </c>
      <c r="T27" s="8">
        <v>36.255000000000003</v>
      </c>
      <c r="U27" s="8">
        <v>36.256999999999998</v>
      </c>
      <c r="V27" s="8" t="s">
        <v>192</v>
      </c>
      <c r="W27" s="17">
        <f>Table212[[#This Row],[DEMZ]]-Table212[[#This Row],[KnownZ]]</f>
        <v>1.9999999999953388E-3</v>
      </c>
    </row>
    <row r="28" spans="1:23" x14ac:dyDescent="0.25">
      <c r="A28" s="5" t="s">
        <v>101</v>
      </c>
      <c r="B28" s="17">
        <v>719241.21100000001</v>
      </c>
      <c r="C28" s="17">
        <v>3713355.0950000002</v>
      </c>
      <c r="D28" s="17">
        <v>35.985999999999997</v>
      </c>
      <c r="E28" s="17">
        <v>36.094999999999999</v>
      </c>
      <c r="F28" s="16" t="s">
        <v>190</v>
      </c>
      <c r="G28" s="15">
        <v>0.109</v>
      </c>
      <c r="H28" s="13"/>
      <c r="I28" s="5" t="s">
        <v>101</v>
      </c>
      <c r="J28" s="17">
        <v>719241.21100000001</v>
      </c>
      <c r="K28" s="17">
        <v>3713355.0950000002</v>
      </c>
      <c r="L28" s="17">
        <v>35.985999999999997</v>
      </c>
      <c r="M28" s="17">
        <v>36.094999999999999</v>
      </c>
      <c r="N28" s="8" t="s">
        <v>190</v>
      </c>
      <c r="O28" s="18">
        <v>0.109</v>
      </c>
      <c r="P28" s="13"/>
      <c r="Q28" s="5" t="s">
        <v>101</v>
      </c>
      <c r="R28" s="8">
        <v>719241.21100000001</v>
      </c>
      <c r="S28" s="8">
        <v>3713355.0950000002</v>
      </c>
      <c r="T28" s="8">
        <v>35.985999999999997</v>
      </c>
      <c r="U28" s="8">
        <v>36.085999999999999</v>
      </c>
      <c r="V28" s="8" t="s">
        <v>190</v>
      </c>
      <c r="W28" s="17">
        <f>Table212[[#This Row],[DEMZ]]-Table212[[#This Row],[KnownZ]]</f>
        <v>0.10000000000000142</v>
      </c>
    </row>
    <row r="29" spans="1:23" x14ac:dyDescent="0.25">
      <c r="A29" s="5" t="s">
        <v>102</v>
      </c>
      <c r="B29" s="17">
        <v>706501.56799999997</v>
      </c>
      <c r="C29" s="17">
        <v>3720362.27</v>
      </c>
      <c r="D29" s="17">
        <v>39.204000000000001</v>
      </c>
      <c r="E29" s="17">
        <v>39.26</v>
      </c>
      <c r="F29" s="16" t="s">
        <v>193</v>
      </c>
      <c r="G29" s="15">
        <v>5.6000000000000001E-2</v>
      </c>
      <c r="H29" s="13"/>
      <c r="I29" s="5" t="s">
        <v>102</v>
      </c>
      <c r="J29" s="17">
        <v>706501.56799999997</v>
      </c>
      <c r="K29" s="17">
        <v>3720362.27</v>
      </c>
      <c r="L29" s="17">
        <v>39.204000000000001</v>
      </c>
      <c r="M29" s="17">
        <v>39.171999999999997</v>
      </c>
      <c r="N29" s="8" t="s">
        <v>193</v>
      </c>
      <c r="O29" s="18">
        <v>-3.2000000000000001E-2</v>
      </c>
      <c r="P29" s="13"/>
      <c r="Q29" s="5" t="s">
        <v>102</v>
      </c>
      <c r="R29" s="8">
        <v>706501.56799999997</v>
      </c>
      <c r="S29" s="8">
        <v>3720362.27</v>
      </c>
      <c r="T29" s="8">
        <v>39.204000000000001</v>
      </c>
      <c r="U29" s="8">
        <v>39.19</v>
      </c>
      <c r="V29" s="8" t="s">
        <v>193</v>
      </c>
      <c r="W29" s="17">
        <f>Table212[[#This Row],[DEMZ]]-Table212[[#This Row],[KnownZ]]</f>
        <v>-1.4000000000002899E-2</v>
      </c>
    </row>
    <row r="30" spans="1:23" x14ac:dyDescent="0.25">
      <c r="A30" s="5" t="s">
        <v>103</v>
      </c>
      <c r="B30" s="17">
        <v>713115.09199999995</v>
      </c>
      <c r="C30" s="17">
        <v>3709584.8149999999</v>
      </c>
      <c r="D30" s="17">
        <v>35.889000000000003</v>
      </c>
      <c r="E30" s="17">
        <v>35.978999999999999</v>
      </c>
      <c r="F30" s="16" t="s">
        <v>190</v>
      </c>
      <c r="G30" s="15">
        <v>0.09</v>
      </c>
      <c r="H30" s="13"/>
      <c r="I30" s="5" t="s">
        <v>103</v>
      </c>
      <c r="J30" s="17">
        <v>713115.09199999995</v>
      </c>
      <c r="K30" s="17">
        <v>3709584.8149999999</v>
      </c>
      <c r="L30" s="17">
        <v>35.889000000000003</v>
      </c>
      <c r="M30" s="17">
        <v>35.978999999999999</v>
      </c>
      <c r="N30" s="8" t="s">
        <v>190</v>
      </c>
      <c r="O30" s="18">
        <v>0.09</v>
      </c>
      <c r="P30" s="13"/>
      <c r="Q30" s="5" t="s">
        <v>103</v>
      </c>
      <c r="R30" s="8">
        <v>713115.09199999995</v>
      </c>
      <c r="S30" s="8">
        <v>3709584.8149999999</v>
      </c>
      <c r="T30" s="8">
        <v>35.889000000000003</v>
      </c>
      <c r="U30" s="8">
        <v>35.987000000000002</v>
      </c>
      <c r="V30" s="8" t="s">
        <v>190</v>
      </c>
      <c r="W30" s="17">
        <f>Table212[[#This Row],[DEMZ]]-Table212[[#This Row],[KnownZ]]</f>
        <v>9.7999999999998977E-2</v>
      </c>
    </row>
    <row r="31" spans="1:23" x14ac:dyDescent="0.25">
      <c r="A31" s="5" t="s">
        <v>104</v>
      </c>
      <c r="B31" s="17">
        <v>719406.36</v>
      </c>
      <c r="C31" s="17">
        <v>3692504.5240000002</v>
      </c>
      <c r="D31" s="17">
        <v>33.161000000000001</v>
      </c>
      <c r="E31" s="17">
        <v>33.237000000000002</v>
      </c>
      <c r="F31" s="16" t="s">
        <v>192</v>
      </c>
      <c r="G31" s="15">
        <v>7.5999999999999998E-2</v>
      </c>
      <c r="H31" s="13"/>
      <c r="I31" s="5" t="s">
        <v>104</v>
      </c>
      <c r="J31" s="17">
        <v>719406.36</v>
      </c>
      <c r="K31" s="17">
        <v>3692504.5240000002</v>
      </c>
      <c r="L31" s="17">
        <v>33.161000000000001</v>
      </c>
      <c r="M31" s="17">
        <v>33.210999999999999</v>
      </c>
      <c r="N31" s="8" t="s">
        <v>192</v>
      </c>
      <c r="O31" s="18">
        <v>0.05</v>
      </c>
      <c r="P31" s="13"/>
      <c r="Q31" s="5" t="s">
        <v>104</v>
      </c>
      <c r="R31" s="8">
        <v>719406.36</v>
      </c>
      <c r="S31" s="8">
        <v>3692504.5240000002</v>
      </c>
      <c r="T31" s="8">
        <v>33.161000000000001</v>
      </c>
      <c r="U31" s="8">
        <v>33.209000000000003</v>
      </c>
      <c r="V31" s="8" t="s">
        <v>192</v>
      </c>
      <c r="W31" s="17">
        <f>Table212[[#This Row],[DEMZ]]-Table212[[#This Row],[KnownZ]]</f>
        <v>4.8000000000001819E-2</v>
      </c>
    </row>
    <row r="32" spans="1:23" x14ac:dyDescent="0.25">
      <c r="A32" s="5" t="s">
        <v>105</v>
      </c>
      <c r="B32" s="17">
        <v>711740.45299999998</v>
      </c>
      <c r="C32" s="17">
        <v>3693326.6880000001</v>
      </c>
      <c r="D32" s="17">
        <v>33.435000000000002</v>
      </c>
      <c r="E32" s="17">
        <v>33.491</v>
      </c>
      <c r="F32" s="16" t="s">
        <v>190</v>
      </c>
      <c r="G32" s="15">
        <v>5.6000000000000001E-2</v>
      </c>
      <c r="H32" s="13"/>
      <c r="I32" s="5" t="s">
        <v>105</v>
      </c>
      <c r="J32" s="17">
        <v>711740.45299999998</v>
      </c>
      <c r="K32" s="17">
        <v>3693326.6880000001</v>
      </c>
      <c r="L32" s="17">
        <v>33.435000000000002</v>
      </c>
      <c r="M32" s="17">
        <v>33.491</v>
      </c>
      <c r="N32" s="8" t="s">
        <v>190</v>
      </c>
      <c r="O32" s="18">
        <v>5.6000000000000001E-2</v>
      </c>
      <c r="P32" s="13"/>
      <c r="Q32" s="5" t="s">
        <v>105</v>
      </c>
      <c r="R32" s="8">
        <v>711740.45299999998</v>
      </c>
      <c r="S32" s="8">
        <v>3693326.6880000001</v>
      </c>
      <c r="T32" s="8">
        <v>33.435000000000002</v>
      </c>
      <c r="U32" s="8">
        <v>33.494999999999997</v>
      </c>
      <c r="V32" s="8" t="s">
        <v>190</v>
      </c>
      <c r="W32" s="17">
        <f>Table212[[#This Row],[DEMZ]]-Table212[[#This Row],[KnownZ]]</f>
        <v>5.9999999999995168E-2</v>
      </c>
    </row>
    <row r="33" spans="1:23" x14ac:dyDescent="0.25">
      <c r="A33" s="5" t="s">
        <v>106</v>
      </c>
      <c r="B33" s="17">
        <v>704909.05500000005</v>
      </c>
      <c r="C33" s="17">
        <v>3686624.3259999999</v>
      </c>
      <c r="D33" s="17">
        <v>31.933</v>
      </c>
      <c r="E33" s="17">
        <v>31.856000000000002</v>
      </c>
      <c r="F33" s="16" t="s">
        <v>192</v>
      </c>
      <c r="G33" s="15">
        <v>-7.6999999999999999E-2</v>
      </c>
      <c r="H33" s="13"/>
      <c r="I33" s="5" t="s">
        <v>106</v>
      </c>
      <c r="J33" s="17">
        <v>704909.05500000005</v>
      </c>
      <c r="K33" s="17">
        <v>3686624.3259999999</v>
      </c>
      <c r="L33" s="17">
        <v>31.933</v>
      </c>
      <c r="M33" s="17">
        <v>31.818000000000001</v>
      </c>
      <c r="N33" s="8" t="s">
        <v>192</v>
      </c>
      <c r="O33" s="18">
        <v>-0.115</v>
      </c>
      <c r="P33" s="13"/>
      <c r="Q33" s="5" t="s">
        <v>106</v>
      </c>
      <c r="R33" s="8">
        <v>704909.05500000005</v>
      </c>
      <c r="S33" s="8">
        <v>3686624.3259999999</v>
      </c>
      <c r="T33" s="8">
        <v>31.933</v>
      </c>
      <c r="U33" s="8">
        <v>31.831</v>
      </c>
      <c r="V33" s="8" t="s">
        <v>192</v>
      </c>
      <c r="W33" s="17">
        <f>Table212[[#This Row],[DEMZ]]-Table212[[#This Row],[KnownZ]]</f>
        <v>-0.10200000000000031</v>
      </c>
    </row>
    <row r="34" spans="1:23" x14ac:dyDescent="0.25">
      <c r="A34" s="5" t="s">
        <v>107</v>
      </c>
      <c r="B34" s="17">
        <v>692094.1</v>
      </c>
      <c r="C34" s="17">
        <v>3686294.38</v>
      </c>
      <c r="D34" s="17">
        <v>32.466000000000001</v>
      </c>
      <c r="E34" s="17">
        <v>32.558999999999997</v>
      </c>
      <c r="F34" s="16" t="s">
        <v>190</v>
      </c>
      <c r="G34" s="15">
        <v>9.2999999999999999E-2</v>
      </c>
      <c r="H34" s="13"/>
      <c r="I34" s="5" t="s">
        <v>107</v>
      </c>
      <c r="J34" s="17">
        <v>692094.1</v>
      </c>
      <c r="K34" s="17">
        <v>3686294.38</v>
      </c>
      <c r="L34" s="17">
        <v>32.466000000000001</v>
      </c>
      <c r="M34" s="17">
        <v>32.558999999999997</v>
      </c>
      <c r="N34" s="8" t="s">
        <v>190</v>
      </c>
      <c r="O34" s="18">
        <v>9.2999999999999999E-2</v>
      </c>
      <c r="P34" s="13"/>
      <c r="Q34" s="5" t="s">
        <v>107</v>
      </c>
      <c r="R34" s="8">
        <v>692094.1</v>
      </c>
      <c r="S34" s="8">
        <v>3686294.38</v>
      </c>
      <c r="T34" s="8">
        <v>32.466000000000001</v>
      </c>
      <c r="U34" s="8">
        <v>32.554000000000002</v>
      </c>
      <c r="V34" s="8" t="s">
        <v>190</v>
      </c>
      <c r="W34" s="17">
        <f>Table212[[#This Row],[DEMZ]]-Table212[[#This Row],[KnownZ]]</f>
        <v>8.8000000000000966E-2</v>
      </c>
    </row>
    <row r="35" spans="1:23" x14ac:dyDescent="0.25">
      <c r="A35" s="5" t="s">
        <v>108</v>
      </c>
      <c r="B35" s="17">
        <v>684354.51199999999</v>
      </c>
      <c r="C35" s="17">
        <v>3686085.415</v>
      </c>
      <c r="D35" s="17">
        <v>34.018999999999998</v>
      </c>
      <c r="E35" s="17">
        <v>34.070999999999998</v>
      </c>
      <c r="F35" s="16" t="s">
        <v>190</v>
      </c>
      <c r="G35" s="15">
        <v>5.1999999999999998E-2</v>
      </c>
      <c r="H35" s="13"/>
      <c r="I35" s="5" t="s">
        <v>108</v>
      </c>
      <c r="J35" s="17">
        <v>684354.51199999999</v>
      </c>
      <c r="K35" s="17">
        <v>3686085.415</v>
      </c>
      <c r="L35" s="17">
        <v>34.018999999999998</v>
      </c>
      <c r="M35" s="17">
        <v>34.070999999999998</v>
      </c>
      <c r="N35" s="8" t="s">
        <v>190</v>
      </c>
      <c r="O35" s="18">
        <v>5.1999999999999998E-2</v>
      </c>
      <c r="P35" s="13"/>
      <c r="Q35" s="5" t="s">
        <v>108</v>
      </c>
      <c r="R35" s="8">
        <v>684354.51199999999</v>
      </c>
      <c r="S35" s="8">
        <v>3686085.415</v>
      </c>
      <c r="T35" s="8">
        <v>34.018999999999998</v>
      </c>
      <c r="U35" s="8">
        <v>34.073999999999998</v>
      </c>
      <c r="V35" s="8" t="s">
        <v>190</v>
      </c>
      <c r="W35" s="17">
        <f>Table212[[#This Row],[DEMZ]]-Table212[[#This Row],[KnownZ]]</f>
        <v>5.4999999999999716E-2</v>
      </c>
    </row>
    <row r="36" spans="1:23" x14ac:dyDescent="0.25">
      <c r="A36" s="5" t="s">
        <v>109</v>
      </c>
      <c r="B36" s="17">
        <v>690383.29599999997</v>
      </c>
      <c r="C36" s="17">
        <v>3691172.324</v>
      </c>
      <c r="D36" s="17">
        <v>33.771000000000001</v>
      </c>
      <c r="E36" s="17">
        <v>33.802999999999997</v>
      </c>
      <c r="F36" s="16" t="s">
        <v>194</v>
      </c>
      <c r="G36" s="15">
        <v>3.2000000000000001E-2</v>
      </c>
      <c r="H36" s="13"/>
      <c r="I36" s="5" t="s">
        <v>109</v>
      </c>
      <c r="J36" s="17">
        <v>690383.29599999997</v>
      </c>
      <c r="K36" s="17">
        <v>3691172.324</v>
      </c>
      <c r="L36" s="17">
        <v>33.771000000000001</v>
      </c>
      <c r="M36" s="17">
        <v>33.749000000000002</v>
      </c>
      <c r="N36" s="8" t="s">
        <v>194</v>
      </c>
      <c r="O36" s="18">
        <v>-2.1999999999999999E-2</v>
      </c>
      <c r="P36" s="13"/>
      <c r="Q36" s="5" t="s">
        <v>109</v>
      </c>
      <c r="R36" s="8">
        <v>690383.29599999997</v>
      </c>
      <c r="S36" s="8">
        <v>3691172.324</v>
      </c>
      <c r="T36" s="8">
        <v>33.771000000000001</v>
      </c>
      <c r="U36" s="8">
        <v>33.761000000000003</v>
      </c>
      <c r="V36" s="8" t="s">
        <v>194</v>
      </c>
      <c r="W36" s="17">
        <f>Table212[[#This Row],[DEMZ]]-Table212[[#This Row],[KnownZ]]</f>
        <v>-9.9999999999980105E-3</v>
      </c>
    </row>
    <row r="37" spans="1:23" x14ac:dyDescent="0.25">
      <c r="A37" s="5" t="s">
        <v>110</v>
      </c>
      <c r="B37" s="17">
        <v>704796.40300000005</v>
      </c>
      <c r="C37" s="17">
        <v>3692463.3459999999</v>
      </c>
      <c r="D37" s="17">
        <v>33.445</v>
      </c>
      <c r="E37" s="17">
        <v>33.387999999999998</v>
      </c>
      <c r="F37" s="16" t="s">
        <v>190</v>
      </c>
      <c r="G37" s="15">
        <v>-5.7000000000000002E-2</v>
      </c>
      <c r="H37" s="13"/>
      <c r="I37" s="5" t="s">
        <v>110</v>
      </c>
      <c r="J37" s="17">
        <v>704796.40300000005</v>
      </c>
      <c r="K37" s="17">
        <v>3692463.3459999999</v>
      </c>
      <c r="L37" s="17">
        <v>33.445</v>
      </c>
      <c r="M37" s="17">
        <v>33.387999999999998</v>
      </c>
      <c r="N37" s="8" t="s">
        <v>190</v>
      </c>
      <c r="O37" s="18">
        <v>-5.7000000000000002E-2</v>
      </c>
      <c r="P37" s="13"/>
      <c r="Q37" s="5" t="s">
        <v>110</v>
      </c>
      <c r="R37" s="8">
        <v>704796.40300000005</v>
      </c>
      <c r="S37" s="8">
        <v>3692463.3459999999</v>
      </c>
      <c r="T37" s="8">
        <v>33.445</v>
      </c>
      <c r="U37" s="8">
        <v>33.405999999999999</v>
      </c>
      <c r="V37" s="8" t="s">
        <v>190</v>
      </c>
      <c r="W37" s="17">
        <f>Table212[[#This Row],[DEMZ]]-Table212[[#This Row],[KnownZ]]</f>
        <v>-3.9000000000001478E-2</v>
      </c>
    </row>
    <row r="38" spans="1:23" x14ac:dyDescent="0.25">
      <c r="A38" s="5" t="s">
        <v>111</v>
      </c>
      <c r="B38" s="17">
        <v>697880.49</v>
      </c>
      <c r="C38" s="17">
        <v>3690520.6230000001</v>
      </c>
      <c r="D38" s="17">
        <v>33.707999999999998</v>
      </c>
      <c r="E38" s="17">
        <v>33.673999999999999</v>
      </c>
      <c r="F38" s="15" t="s">
        <v>190</v>
      </c>
      <c r="G38" s="15">
        <v>-3.4000000000000002E-2</v>
      </c>
      <c r="H38" s="13"/>
      <c r="I38" s="5" t="s">
        <v>111</v>
      </c>
      <c r="J38" s="17">
        <v>697880.49</v>
      </c>
      <c r="K38" s="17">
        <v>3690520.6230000001</v>
      </c>
      <c r="L38" s="17">
        <v>33.707999999999998</v>
      </c>
      <c r="M38" s="17">
        <v>33.661999999999999</v>
      </c>
      <c r="N38" s="8" t="s">
        <v>190</v>
      </c>
      <c r="O38" s="18">
        <v>-4.5999999999999999E-2</v>
      </c>
      <c r="P38" s="13"/>
      <c r="Q38" s="5" t="s">
        <v>111</v>
      </c>
      <c r="R38" s="8">
        <v>697880.49</v>
      </c>
      <c r="S38" s="8">
        <v>3690520.6230000001</v>
      </c>
      <c r="T38" s="8">
        <v>33.707999999999998</v>
      </c>
      <c r="U38" s="8">
        <v>33.667000000000002</v>
      </c>
      <c r="V38" s="8" t="s">
        <v>190</v>
      </c>
      <c r="W38" s="17">
        <f>Table212[[#This Row],[DEMZ]]-Table212[[#This Row],[KnownZ]]</f>
        <v>-4.0999999999996817E-2</v>
      </c>
    </row>
    <row r="39" spans="1:23" x14ac:dyDescent="0.25">
      <c r="A39" s="5" t="s">
        <v>112</v>
      </c>
      <c r="B39" s="17">
        <v>683977.75</v>
      </c>
      <c r="C39" s="17">
        <v>3694157.43</v>
      </c>
      <c r="D39" s="17">
        <v>36.543999999999997</v>
      </c>
      <c r="E39" s="17">
        <v>36.530999999999999</v>
      </c>
      <c r="F39" s="15" t="s">
        <v>194</v>
      </c>
      <c r="G39" s="15">
        <v>-1.2999999999999999E-2</v>
      </c>
      <c r="I39" s="5" t="s">
        <v>112</v>
      </c>
      <c r="J39" s="8">
        <v>683977.75</v>
      </c>
      <c r="K39" s="8">
        <v>3694157.43</v>
      </c>
      <c r="L39" s="8">
        <v>36.543999999999997</v>
      </c>
      <c r="M39" s="8">
        <v>36.530999999999999</v>
      </c>
      <c r="N39" s="8" t="s">
        <v>194</v>
      </c>
      <c r="O39" s="8">
        <v>-1.2999999999999999E-2</v>
      </c>
      <c r="Q39" s="5" t="s">
        <v>112</v>
      </c>
      <c r="R39" s="8">
        <v>683977.75</v>
      </c>
      <c r="S39" s="8">
        <v>3694157.43</v>
      </c>
      <c r="T39" s="8">
        <v>36.543999999999997</v>
      </c>
      <c r="U39" s="8">
        <v>36.514000000000003</v>
      </c>
      <c r="V39" s="8" t="s">
        <v>194</v>
      </c>
      <c r="W39" s="8">
        <f>Table212[[#This Row],[DEMZ]]-Table212[[#This Row],[KnownZ]]</f>
        <v>-2.9999999999994031E-2</v>
      </c>
    </row>
    <row r="40" spans="1:23" x14ac:dyDescent="0.25">
      <c r="A40" s="5" t="s">
        <v>113</v>
      </c>
      <c r="B40" s="17">
        <v>695847.17200000002</v>
      </c>
      <c r="C40" s="17">
        <v>3698600.2850000001</v>
      </c>
      <c r="D40" s="17">
        <v>35.865000000000002</v>
      </c>
      <c r="E40" s="17">
        <v>35.801000000000002</v>
      </c>
      <c r="F40" s="15" t="s">
        <v>191</v>
      </c>
      <c r="G40" s="15">
        <v>-6.4000000000000001E-2</v>
      </c>
      <c r="I40" s="5" t="s">
        <v>113</v>
      </c>
      <c r="J40" s="8">
        <v>695847.17200000002</v>
      </c>
      <c r="K40" s="8">
        <v>3698600.2850000001</v>
      </c>
      <c r="L40" s="8">
        <v>35.865000000000002</v>
      </c>
      <c r="M40" s="8">
        <v>35.793999999999997</v>
      </c>
      <c r="N40" s="8" t="s">
        <v>191</v>
      </c>
      <c r="O40" s="8">
        <v>-7.0999999999999994E-2</v>
      </c>
      <c r="Q40" s="5" t="s">
        <v>113</v>
      </c>
      <c r="R40" s="8">
        <v>695847.17200000002</v>
      </c>
      <c r="S40" s="8">
        <v>3698600.2850000001</v>
      </c>
      <c r="T40" s="8">
        <v>35.865000000000002</v>
      </c>
      <c r="U40" s="8">
        <v>35.801000000000002</v>
      </c>
      <c r="V40" s="8" t="s">
        <v>191</v>
      </c>
      <c r="W40" s="8">
        <f>Table212[[#This Row],[DEMZ]]-Table212[[#This Row],[KnownZ]]</f>
        <v>-6.4000000000000057E-2</v>
      </c>
    </row>
    <row r="41" spans="1:23" x14ac:dyDescent="0.25">
      <c r="A41" s="5" t="s">
        <v>114</v>
      </c>
      <c r="B41" s="17">
        <v>689363.21100000001</v>
      </c>
      <c r="C41" s="17">
        <v>3697557.9670000002</v>
      </c>
      <c r="D41" s="17">
        <v>34.991999999999997</v>
      </c>
      <c r="E41" s="17">
        <v>34.984999999999999</v>
      </c>
      <c r="F41" s="15" t="s">
        <v>191</v>
      </c>
      <c r="G41" s="15">
        <v>-7.0000000000000001E-3</v>
      </c>
      <c r="I41" s="5" t="s">
        <v>114</v>
      </c>
      <c r="J41" s="8">
        <v>689363.21100000001</v>
      </c>
      <c r="K41" s="8">
        <v>3697557.9670000002</v>
      </c>
      <c r="L41" s="8">
        <v>34.991999999999997</v>
      </c>
      <c r="M41" s="8">
        <v>34.969000000000001</v>
      </c>
      <c r="N41" s="8" t="s">
        <v>191</v>
      </c>
      <c r="O41" s="8">
        <v>-2.3E-2</v>
      </c>
      <c r="Q41" s="5" t="s">
        <v>114</v>
      </c>
      <c r="R41" s="8">
        <v>689363.21100000001</v>
      </c>
      <c r="S41" s="8">
        <v>3697557.9670000002</v>
      </c>
      <c r="T41" s="8">
        <v>34.991999999999997</v>
      </c>
      <c r="U41" s="8">
        <v>34.972000000000001</v>
      </c>
      <c r="V41" s="8" t="s">
        <v>191</v>
      </c>
      <c r="W41" s="8">
        <f>Table212[[#This Row],[DEMZ]]-Table212[[#This Row],[KnownZ]]</f>
        <v>-1.9999999999996021E-2</v>
      </c>
    </row>
    <row r="42" spans="1:23" x14ac:dyDescent="0.25">
      <c r="A42" s="5" t="s">
        <v>115</v>
      </c>
      <c r="B42" s="17">
        <v>704365.25800000003</v>
      </c>
      <c r="C42" s="17">
        <v>3702851.523</v>
      </c>
      <c r="D42" s="17">
        <v>34.959000000000003</v>
      </c>
      <c r="E42" s="17">
        <v>34.975000000000001</v>
      </c>
      <c r="F42" s="15" t="s">
        <v>190</v>
      </c>
      <c r="G42" s="15">
        <v>1.6E-2</v>
      </c>
      <c r="I42" s="5" t="s">
        <v>115</v>
      </c>
      <c r="J42" s="8">
        <v>704365.25800000003</v>
      </c>
      <c r="K42" s="8">
        <v>3702851.523</v>
      </c>
      <c r="L42" s="8">
        <v>34.959000000000003</v>
      </c>
      <c r="M42" s="8">
        <v>34.975000000000001</v>
      </c>
      <c r="N42" s="8" t="s">
        <v>190</v>
      </c>
      <c r="O42" s="8">
        <v>1.6E-2</v>
      </c>
      <c r="Q42" s="5" t="s">
        <v>115</v>
      </c>
      <c r="R42" s="8">
        <v>704365.25800000003</v>
      </c>
      <c r="S42" s="8">
        <v>3702851.523</v>
      </c>
      <c r="T42" s="8">
        <v>34.959000000000003</v>
      </c>
      <c r="U42" s="8">
        <v>34.960999999999999</v>
      </c>
      <c r="V42" s="8" t="s">
        <v>190</v>
      </c>
      <c r="W42" s="8">
        <f>Table212[[#This Row],[DEMZ]]-Table212[[#This Row],[KnownZ]]</f>
        <v>1.9999999999953388E-3</v>
      </c>
    </row>
    <row r="43" spans="1:23" x14ac:dyDescent="0.25">
      <c r="A43" s="5" t="s">
        <v>116</v>
      </c>
      <c r="B43" s="17">
        <v>697349.68400000001</v>
      </c>
      <c r="C43" s="17">
        <v>3705880.3909999998</v>
      </c>
      <c r="D43" s="17">
        <v>35.17</v>
      </c>
      <c r="E43" s="17">
        <v>35.194000000000003</v>
      </c>
      <c r="F43" s="15" t="s">
        <v>192</v>
      </c>
      <c r="G43" s="15">
        <v>2.4E-2</v>
      </c>
      <c r="I43" s="5" t="s">
        <v>116</v>
      </c>
      <c r="J43" s="8">
        <v>697349.68400000001</v>
      </c>
      <c r="K43" s="8">
        <v>3705880.3909999998</v>
      </c>
      <c r="L43" s="8">
        <v>35.17</v>
      </c>
      <c r="M43" s="8">
        <v>35.194000000000003</v>
      </c>
      <c r="N43" s="8" t="s">
        <v>192</v>
      </c>
      <c r="O43" s="8">
        <v>2.4E-2</v>
      </c>
      <c r="Q43" s="5" t="s">
        <v>116</v>
      </c>
      <c r="R43" s="8">
        <v>697349.68400000001</v>
      </c>
      <c r="S43" s="8">
        <v>3705880.3909999998</v>
      </c>
      <c r="T43" s="8">
        <v>35.17</v>
      </c>
      <c r="U43" s="8">
        <v>35.209000000000003</v>
      </c>
      <c r="V43" s="8" t="s">
        <v>192</v>
      </c>
      <c r="W43" s="8">
        <f>Table212[[#This Row],[DEMZ]]-Table212[[#This Row],[KnownZ]]</f>
        <v>3.9000000000001478E-2</v>
      </c>
    </row>
    <row r="44" spans="1:23" x14ac:dyDescent="0.25">
      <c r="A44" s="5" t="s">
        <v>117</v>
      </c>
      <c r="B44" s="17">
        <v>692240.38899999997</v>
      </c>
      <c r="C44" s="17">
        <v>3705700.872</v>
      </c>
      <c r="D44" s="17">
        <v>35.911999999999999</v>
      </c>
      <c r="E44" s="17">
        <v>35.887</v>
      </c>
      <c r="F44" s="15" t="s">
        <v>192</v>
      </c>
      <c r="G44" s="15">
        <v>-2.5000000000000001E-2</v>
      </c>
      <c r="I44" s="5" t="s">
        <v>117</v>
      </c>
      <c r="J44" s="8">
        <v>692240.38899999997</v>
      </c>
      <c r="K44" s="8">
        <v>3705700.872</v>
      </c>
      <c r="L44" s="8">
        <v>35.911999999999999</v>
      </c>
      <c r="M44" s="8">
        <v>35.887</v>
      </c>
      <c r="N44" s="8" t="s">
        <v>192</v>
      </c>
      <c r="O44" s="8">
        <v>-2.5000000000000001E-2</v>
      </c>
      <c r="Q44" s="5" t="s">
        <v>117</v>
      </c>
      <c r="R44" s="8">
        <v>692240.38899999997</v>
      </c>
      <c r="S44" s="8">
        <v>3705700.872</v>
      </c>
      <c r="T44" s="8">
        <v>35.911999999999999</v>
      </c>
      <c r="U44" s="8">
        <v>35.862000000000002</v>
      </c>
      <c r="V44" s="8" t="s">
        <v>192</v>
      </c>
      <c r="W44" s="8">
        <f>Table212[[#This Row],[DEMZ]]-Table212[[#This Row],[KnownZ]]</f>
        <v>-4.9999999999997158E-2</v>
      </c>
    </row>
    <row r="45" spans="1:23" x14ac:dyDescent="0.25">
      <c r="A45" s="5" t="s">
        <v>118</v>
      </c>
      <c r="B45" s="17">
        <v>685487.83600000001</v>
      </c>
      <c r="C45" s="17">
        <v>3703701.1740000001</v>
      </c>
      <c r="D45" s="17">
        <v>37.906999999999996</v>
      </c>
      <c r="E45" s="17">
        <v>37.908000000000001</v>
      </c>
      <c r="F45" s="15" t="s">
        <v>193</v>
      </c>
      <c r="G45" s="15">
        <v>1E-3</v>
      </c>
      <c r="I45" s="5" t="s">
        <v>118</v>
      </c>
      <c r="J45" s="8">
        <v>685487.83600000001</v>
      </c>
      <c r="K45" s="8">
        <v>3703701.1740000001</v>
      </c>
      <c r="L45" s="8">
        <v>37.906999999999996</v>
      </c>
      <c r="M45" s="8">
        <v>37.908000000000001</v>
      </c>
      <c r="N45" s="8" t="s">
        <v>193</v>
      </c>
      <c r="O45" s="8">
        <v>1E-3</v>
      </c>
      <c r="Q45" s="5" t="s">
        <v>118</v>
      </c>
      <c r="R45" s="8">
        <v>685487.83600000001</v>
      </c>
      <c r="S45" s="8">
        <v>3703701.1740000001</v>
      </c>
      <c r="T45" s="8">
        <v>37.906999999999996</v>
      </c>
      <c r="U45" s="8">
        <v>37.899000000000001</v>
      </c>
      <c r="V45" s="8" t="s">
        <v>193</v>
      </c>
      <c r="W45" s="8">
        <f>Table212[[#This Row],[DEMZ]]-Table212[[#This Row],[KnownZ]]</f>
        <v>-7.9999999999955662E-3</v>
      </c>
    </row>
    <row r="46" spans="1:23" x14ac:dyDescent="0.25">
      <c r="A46" s="5" t="s">
        <v>119</v>
      </c>
      <c r="B46" s="17">
        <v>684293.59499999997</v>
      </c>
      <c r="C46" s="17">
        <v>3711532.378</v>
      </c>
      <c r="D46" s="17">
        <v>38.701000000000001</v>
      </c>
      <c r="E46" s="17">
        <v>38.633000000000003</v>
      </c>
      <c r="F46" s="15" t="s">
        <v>190</v>
      </c>
      <c r="G46" s="15">
        <v>-6.8000000000000005E-2</v>
      </c>
      <c r="I46" s="5" t="s">
        <v>119</v>
      </c>
      <c r="J46" s="8">
        <v>684293.59499999997</v>
      </c>
      <c r="K46" s="8">
        <v>3711532.378</v>
      </c>
      <c r="L46" s="8">
        <v>38.701000000000001</v>
      </c>
      <c r="M46" s="8">
        <v>38.633000000000003</v>
      </c>
      <c r="N46" s="8" t="s">
        <v>190</v>
      </c>
      <c r="O46" s="8">
        <v>-6.8000000000000005E-2</v>
      </c>
      <c r="Q46" s="5" t="s">
        <v>119</v>
      </c>
      <c r="R46" s="8">
        <v>684293.59499999997</v>
      </c>
      <c r="S46" s="8">
        <v>3711532.378</v>
      </c>
      <c r="T46" s="8">
        <v>38.701000000000001</v>
      </c>
      <c r="U46" s="8">
        <v>38.633000000000003</v>
      </c>
      <c r="V46" s="8" t="s">
        <v>190</v>
      </c>
      <c r="W46" s="8">
        <f>Table212[[#This Row],[DEMZ]]-Table212[[#This Row],[KnownZ]]</f>
        <v>-6.799999999999784E-2</v>
      </c>
    </row>
    <row r="47" spans="1:23" x14ac:dyDescent="0.25">
      <c r="A47" s="5" t="s">
        <v>120</v>
      </c>
      <c r="B47" s="17">
        <v>693184.87899999996</v>
      </c>
      <c r="C47" s="17">
        <v>3715243.97</v>
      </c>
      <c r="D47" s="17">
        <v>36.771999999999998</v>
      </c>
      <c r="E47" s="17">
        <v>36.880000000000003</v>
      </c>
      <c r="F47" s="15" t="s">
        <v>194</v>
      </c>
      <c r="G47" s="15">
        <v>0.108</v>
      </c>
      <c r="I47" s="5" t="s">
        <v>120</v>
      </c>
      <c r="J47" s="8">
        <v>693184.87899999996</v>
      </c>
      <c r="K47" s="8">
        <v>3715243.97</v>
      </c>
      <c r="L47" s="8">
        <v>36.771999999999998</v>
      </c>
      <c r="M47" s="8">
        <v>36.840000000000003</v>
      </c>
      <c r="N47" s="8" t="s">
        <v>194</v>
      </c>
      <c r="O47" s="8">
        <v>6.8000000000000005E-2</v>
      </c>
      <c r="Q47" s="5" t="s">
        <v>120</v>
      </c>
      <c r="R47" s="8">
        <v>693184.87899999996</v>
      </c>
      <c r="S47" s="8">
        <v>3715243.97</v>
      </c>
      <c r="T47" s="8">
        <v>36.771999999999998</v>
      </c>
      <c r="U47" s="8">
        <v>36.838999999999999</v>
      </c>
      <c r="V47" s="8" t="s">
        <v>194</v>
      </c>
      <c r="W47" s="8">
        <f>Table212[[#This Row],[DEMZ]]-Table212[[#This Row],[KnownZ]]</f>
        <v>6.7000000000000171E-2</v>
      </c>
    </row>
    <row r="48" spans="1:23" x14ac:dyDescent="0.25">
      <c r="A48" s="5" t="s">
        <v>121</v>
      </c>
      <c r="B48" s="17">
        <v>688547.14899999998</v>
      </c>
      <c r="C48" s="17">
        <v>3716949.6809999999</v>
      </c>
      <c r="D48" s="17">
        <v>38.895000000000003</v>
      </c>
      <c r="E48" s="17">
        <v>38.86</v>
      </c>
      <c r="F48" s="15" t="s">
        <v>192</v>
      </c>
      <c r="G48" s="15">
        <v>-3.5000000000000003E-2</v>
      </c>
      <c r="I48" s="5" t="s">
        <v>121</v>
      </c>
      <c r="J48" s="8">
        <v>688547.14899999998</v>
      </c>
      <c r="K48" s="8">
        <v>3716949.6809999999</v>
      </c>
      <c r="L48" s="8">
        <v>38.895000000000003</v>
      </c>
      <c r="M48" s="8">
        <v>38.789000000000001</v>
      </c>
      <c r="N48" s="8" t="s">
        <v>192</v>
      </c>
      <c r="O48" s="8">
        <v>-0.106</v>
      </c>
      <c r="Q48" s="5" t="s">
        <v>121</v>
      </c>
      <c r="R48" s="8">
        <v>688547.14899999998</v>
      </c>
      <c r="S48" s="8">
        <v>3716949.6809999999</v>
      </c>
      <c r="T48" s="8">
        <v>38.895000000000003</v>
      </c>
      <c r="U48" s="8">
        <v>38.781999999999996</v>
      </c>
      <c r="V48" s="8" t="s">
        <v>192</v>
      </c>
      <c r="W48" s="8">
        <f>Table212[[#This Row],[DEMZ]]-Table212[[#This Row],[KnownZ]]</f>
        <v>-0.11300000000000665</v>
      </c>
    </row>
    <row r="49" spans="1:23" x14ac:dyDescent="0.25">
      <c r="A49" s="5" t="s">
        <v>122</v>
      </c>
      <c r="B49" s="17">
        <v>691713.29700000002</v>
      </c>
      <c r="C49" s="17">
        <v>3720015.7050000001</v>
      </c>
      <c r="D49" s="17">
        <v>37.898000000000003</v>
      </c>
      <c r="E49" s="17">
        <v>38.014000000000003</v>
      </c>
      <c r="F49" s="15" t="s">
        <v>194</v>
      </c>
      <c r="G49" s="15">
        <v>0.11600000000000001</v>
      </c>
      <c r="I49" s="5" t="s">
        <v>122</v>
      </c>
      <c r="J49" s="8">
        <v>691713.29700000002</v>
      </c>
      <c r="K49" s="8">
        <v>3720015.7050000001</v>
      </c>
      <c r="L49" s="8">
        <v>37.898000000000003</v>
      </c>
      <c r="M49" s="8">
        <v>37.960999999999999</v>
      </c>
      <c r="N49" s="8" t="s">
        <v>194</v>
      </c>
      <c r="O49" s="8">
        <v>6.3E-2</v>
      </c>
      <c r="Q49" s="5" t="s">
        <v>122</v>
      </c>
      <c r="R49" s="8">
        <v>691713.29700000002</v>
      </c>
      <c r="S49" s="8">
        <v>3720015.7050000001</v>
      </c>
      <c r="T49" s="8">
        <v>37.898000000000003</v>
      </c>
      <c r="U49" s="8">
        <v>37.96</v>
      </c>
      <c r="V49" s="8" t="s">
        <v>194</v>
      </c>
      <c r="W49" s="8">
        <f>Table212[[#This Row],[DEMZ]]-Table212[[#This Row],[KnownZ]]</f>
        <v>6.1999999999997613E-2</v>
      </c>
    </row>
    <row r="50" spans="1:23" x14ac:dyDescent="0.25">
      <c r="A50" s="5" t="s">
        <v>123</v>
      </c>
      <c r="B50" s="17">
        <v>698169.38100000005</v>
      </c>
      <c r="C50" s="17">
        <v>3713625.406</v>
      </c>
      <c r="D50" s="17">
        <v>36.274000000000001</v>
      </c>
      <c r="E50" s="17">
        <v>36.188000000000002</v>
      </c>
      <c r="F50" s="15" t="s">
        <v>192</v>
      </c>
      <c r="G50" s="15">
        <v>-8.5999999999999993E-2</v>
      </c>
      <c r="I50" s="5" t="s">
        <v>123</v>
      </c>
      <c r="J50" s="8">
        <v>698169.38100000005</v>
      </c>
      <c r="K50" s="8">
        <v>3713625.406</v>
      </c>
      <c r="L50" s="8">
        <v>36.274000000000001</v>
      </c>
      <c r="M50" s="8">
        <v>36.188000000000002</v>
      </c>
      <c r="N50" s="8" t="s">
        <v>192</v>
      </c>
      <c r="O50" s="8">
        <v>-8.5999999999999993E-2</v>
      </c>
      <c r="Q50" s="5" t="s">
        <v>123</v>
      </c>
      <c r="R50" s="8">
        <v>698169.38100000005</v>
      </c>
      <c r="S50" s="8">
        <v>3713625.406</v>
      </c>
      <c r="T50" s="8">
        <v>36.274000000000001</v>
      </c>
      <c r="U50" s="8">
        <v>36.180999999999997</v>
      </c>
      <c r="V50" s="8" t="s">
        <v>192</v>
      </c>
      <c r="W50" s="8">
        <f>Table212[[#This Row],[DEMZ]]-Table212[[#This Row],[KnownZ]]</f>
        <v>-9.3000000000003524E-2</v>
      </c>
    </row>
    <row r="51" spans="1:23" x14ac:dyDescent="0.25">
      <c r="A51" s="5" t="s">
        <v>124</v>
      </c>
      <c r="B51" s="17">
        <v>690333.37199999997</v>
      </c>
      <c r="C51" s="17">
        <v>3710449.8530000001</v>
      </c>
      <c r="D51" s="17">
        <v>36.570999999999998</v>
      </c>
      <c r="E51" s="17">
        <v>36.594000000000001</v>
      </c>
      <c r="F51" s="15" t="s">
        <v>190</v>
      </c>
      <c r="G51" s="15">
        <v>2.3E-2</v>
      </c>
      <c r="I51" s="5" t="s">
        <v>124</v>
      </c>
      <c r="J51" s="8">
        <v>690333.37199999997</v>
      </c>
      <c r="K51" s="8">
        <v>3710449.8530000001</v>
      </c>
      <c r="L51" s="8">
        <v>36.570999999999998</v>
      </c>
      <c r="M51" s="8">
        <v>36.582000000000001</v>
      </c>
      <c r="N51" s="8" t="s">
        <v>190</v>
      </c>
      <c r="O51" s="8">
        <v>1.0999999999999999E-2</v>
      </c>
      <c r="Q51" s="5" t="s">
        <v>124</v>
      </c>
      <c r="R51" s="8">
        <v>690333.37199999997</v>
      </c>
      <c r="S51" s="8">
        <v>3710449.8530000001</v>
      </c>
      <c r="T51" s="8">
        <v>36.570999999999998</v>
      </c>
      <c r="U51" s="8">
        <v>36.576999999999998</v>
      </c>
      <c r="V51" s="8" t="s">
        <v>190</v>
      </c>
      <c r="W51" s="8">
        <f>Table212[[#This Row],[DEMZ]]-Table212[[#This Row],[KnownZ]]</f>
        <v>6.0000000000002274E-3</v>
      </c>
    </row>
    <row r="52" spans="1:23" x14ac:dyDescent="0.25">
      <c r="A52" s="5" t="s">
        <v>125</v>
      </c>
      <c r="B52" s="17">
        <v>723091.63600000006</v>
      </c>
      <c r="C52" s="17">
        <v>3708032.85</v>
      </c>
      <c r="D52" s="17">
        <v>34.433999999999997</v>
      </c>
      <c r="E52" s="17">
        <v>34.481999999999999</v>
      </c>
      <c r="F52" s="15" t="s">
        <v>190</v>
      </c>
      <c r="G52" s="15">
        <v>4.8000000000000001E-2</v>
      </c>
      <c r="I52" s="5" t="s">
        <v>125</v>
      </c>
      <c r="J52" s="8">
        <v>723091.63600000006</v>
      </c>
      <c r="K52" s="8">
        <v>3708032.85</v>
      </c>
      <c r="L52" s="8">
        <v>34.433999999999997</v>
      </c>
      <c r="M52" s="8">
        <v>34.481999999999999</v>
      </c>
      <c r="N52" s="8" t="s">
        <v>190</v>
      </c>
      <c r="O52" s="8">
        <v>4.8000000000000001E-2</v>
      </c>
      <c r="Q52" s="5" t="s">
        <v>125</v>
      </c>
      <c r="R52" s="8">
        <v>723091.63600000006</v>
      </c>
      <c r="S52" s="8">
        <v>3708032.85</v>
      </c>
      <c r="T52" s="8">
        <v>34.433999999999997</v>
      </c>
      <c r="U52" s="8">
        <v>34.488999999999997</v>
      </c>
      <c r="V52" s="8" t="s">
        <v>190</v>
      </c>
      <c r="W52" s="8">
        <f>Table212[[#This Row],[DEMZ]]-Table212[[#This Row],[KnownZ]]</f>
        <v>5.4999999999999716E-2</v>
      </c>
    </row>
    <row r="53" spans="1:23" x14ac:dyDescent="0.25">
      <c r="A53" s="5" t="s">
        <v>126</v>
      </c>
      <c r="B53" s="17">
        <v>718248.87199999997</v>
      </c>
      <c r="C53" s="17">
        <v>3704518.412</v>
      </c>
      <c r="D53" s="17">
        <v>35.744999999999997</v>
      </c>
      <c r="E53" s="17">
        <v>35.709000000000003</v>
      </c>
      <c r="F53" s="15" t="s">
        <v>191</v>
      </c>
      <c r="G53" s="15">
        <v>-3.5999999999999997E-2</v>
      </c>
      <c r="I53" s="5" t="s">
        <v>126</v>
      </c>
      <c r="J53" s="8">
        <v>718248.87199999997</v>
      </c>
      <c r="K53" s="8">
        <v>3704518.412</v>
      </c>
      <c r="L53" s="8">
        <v>35.744999999999997</v>
      </c>
      <c r="M53" s="8">
        <v>35.709000000000003</v>
      </c>
      <c r="N53" s="8" t="s">
        <v>191</v>
      </c>
      <c r="O53" s="8">
        <v>-3.5999999999999997E-2</v>
      </c>
      <c r="Q53" s="5" t="s">
        <v>126</v>
      </c>
      <c r="R53" s="8">
        <v>718248.87199999997</v>
      </c>
      <c r="S53" s="8">
        <v>3704518.412</v>
      </c>
      <c r="T53" s="8">
        <v>35.744999999999997</v>
      </c>
      <c r="U53" s="8">
        <v>35.701000000000001</v>
      </c>
      <c r="V53" s="8" t="s">
        <v>191</v>
      </c>
      <c r="W53" s="8">
        <f>Table212[[#This Row],[DEMZ]]-Table212[[#This Row],[KnownZ]]</f>
        <v>-4.399999999999693E-2</v>
      </c>
    </row>
    <row r="54" spans="1:23" x14ac:dyDescent="0.25">
      <c r="A54" s="5" t="s">
        <v>127</v>
      </c>
      <c r="B54" s="17">
        <v>724787.88100000005</v>
      </c>
      <c r="C54" s="17">
        <v>3700972.1949999998</v>
      </c>
      <c r="D54" s="17">
        <v>35.024999999999999</v>
      </c>
      <c r="E54" s="17">
        <v>35.156999999999996</v>
      </c>
      <c r="F54" s="15" t="s">
        <v>190</v>
      </c>
      <c r="G54" s="15">
        <v>0.13200000000000001</v>
      </c>
      <c r="I54" s="5" t="s">
        <v>127</v>
      </c>
      <c r="J54" s="8">
        <v>724787.88100000005</v>
      </c>
      <c r="K54" s="8">
        <v>3700972.1949999998</v>
      </c>
      <c r="L54" s="8">
        <v>35.024999999999999</v>
      </c>
      <c r="M54" s="8">
        <v>35.156999999999996</v>
      </c>
      <c r="N54" s="8" t="s">
        <v>190</v>
      </c>
      <c r="O54" s="8">
        <v>0.13200000000000001</v>
      </c>
      <c r="Q54" s="5" t="s">
        <v>127</v>
      </c>
      <c r="R54" s="8">
        <v>724787.88100000005</v>
      </c>
      <c r="S54" s="8">
        <v>3700972.1949999998</v>
      </c>
      <c r="T54" s="8">
        <v>35.024999999999999</v>
      </c>
      <c r="U54" s="8">
        <v>35.139000000000003</v>
      </c>
      <c r="V54" s="8" t="s">
        <v>190</v>
      </c>
      <c r="W54" s="8">
        <f>Table212[[#This Row],[DEMZ]]-Table212[[#This Row],[KnownZ]]</f>
        <v>0.11400000000000432</v>
      </c>
    </row>
    <row r="55" spans="1:23" x14ac:dyDescent="0.25">
      <c r="A55" s="5" t="s">
        <v>128</v>
      </c>
      <c r="B55" s="17">
        <v>728584.93099999998</v>
      </c>
      <c r="C55" s="17">
        <v>3714003.656</v>
      </c>
      <c r="D55" s="17">
        <v>36.128999999999998</v>
      </c>
      <c r="E55" s="17">
        <v>36.197000000000003</v>
      </c>
      <c r="F55" s="15" t="s">
        <v>190</v>
      </c>
      <c r="G55" s="15">
        <v>6.8000000000000005E-2</v>
      </c>
      <c r="I55" s="5" t="s">
        <v>128</v>
      </c>
      <c r="J55" s="8">
        <v>728584.93099999998</v>
      </c>
      <c r="K55" s="8">
        <v>3714003.656</v>
      </c>
      <c r="L55" s="8">
        <v>36.128999999999998</v>
      </c>
      <c r="M55" s="8">
        <v>36.17</v>
      </c>
      <c r="N55" s="8" t="s">
        <v>190</v>
      </c>
      <c r="O55" s="8">
        <v>4.1000000000000002E-2</v>
      </c>
      <c r="Q55" s="5" t="s">
        <v>128</v>
      </c>
      <c r="R55" s="8">
        <v>728584.93099999998</v>
      </c>
      <c r="S55" s="8">
        <v>3714003.656</v>
      </c>
      <c r="T55" s="8">
        <v>36.128999999999998</v>
      </c>
      <c r="U55" s="8">
        <v>36.183999999999997</v>
      </c>
      <c r="V55" s="8" t="s">
        <v>190</v>
      </c>
      <c r="W55" s="8">
        <f>Table212[[#This Row],[DEMZ]]-Table212[[#This Row],[KnownZ]]</f>
        <v>5.4999999999999716E-2</v>
      </c>
    </row>
    <row r="56" spans="1:23" x14ac:dyDescent="0.25">
      <c r="A56" s="5" t="s">
        <v>129</v>
      </c>
      <c r="B56" s="17">
        <v>746047.37600000005</v>
      </c>
      <c r="C56" s="17">
        <v>3728118.051</v>
      </c>
      <c r="D56" s="17">
        <v>39.651000000000003</v>
      </c>
      <c r="E56" s="17">
        <v>39.69</v>
      </c>
      <c r="F56" s="15" t="s">
        <v>192</v>
      </c>
      <c r="G56" s="15">
        <v>3.9E-2</v>
      </c>
      <c r="I56" s="5" t="s">
        <v>129</v>
      </c>
      <c r="J56" s="8">
        <v>746047.37600000005</v>
      </c>
      <c r="K56" s="8">
        <v>3728118.051</v>
      </c>
      <c r="L56" s="8">
        <v>39.651000000000003</v>
      </c>
      <c r="M56" s="8">
        <v>39.69</v>
      </c>
      <c r="N56" s="8" t="s">
        <v>192</v>
      </c>
      <c r="O56" s="8">
        <v>3.9E-2</v>
      </c>
      <c r="Q56" s="5" t="s">
        <v>129</v>
      </c>
      <c r="R56" s="8">
        <v>746047.37600000005</v>
      </c>
      <c r="S56" s="8">
        <v>3728118.051</v>
      </c>
      <c r="T56" s="8">
        <v>39.651000000000003</v>
      </c>
      <c r="U56" s="8">
        <v>39.695</v>
      </c>
      <c r="V56" s="8" t="s">
        <v>192</v>
      </c>
      <c r="W56" s="8">
        <f>Table212[[#This Row],[DEMZ]]-Table212[[#This Row],[KnownZ]]</f>
        <v>4.399999999999693E-2</v>
      </c>
    </row>
    <row r="57" spans="1:23" x14ac:dyDescent="0.25">
      <c r="A57" s="5" t="s">
        <v>130</v>
      </c>
      <c r="B57" s="17">
        <v>727793.17200000002</v>
      </c>
      <c r="C57" s="17">
        <v>3730540.0210000002</v>
      </c>
      <c r="D57" s="17">
        <v>38.067999999999998</v>
      </c>
      <c r="E57" s="17">
        <v>38.097000000000001</v>
      </c>
      <c r="F57" s="15" t="s">
        <v>190</v>
      </c>
      <c r="G57" s="15">
        <v>2.9000000000000001E-2</v>
      </c>
      <c r="I57" s="5" t="s">
        <v>130</v>
      </c>
      <c r="J57" s="8">
        <v>727793.17200000002</v>
      </c>
      <c r="K57" s="8">
        <v>3730540.0210000002</v>
      </c>
      <c r="L57" s="8">
        <v>38.067999999999998</v>
      </c>
      <c r="M57" s="8">
        <v>38.075000000000003</v>
      </c>
      <c r="N57" s="8" t="s">
        <v>190</v>
      </c>
      <c r="O57" s="8">
        <v>7.0000000000000001E-3</v>
      </c>
      <c r="Q57" s="5" t="s">
        <v>130</v>
      </c>
      <c r="R57" s="8">
        <v>727793.17200000002</v>
      </c>
      <c r="S57" s="8">
        <v>3730540.0210000002</v>
      </c>
      <c r="T57" s="8">
        <v>38.067999999999998</v>
      </c>
      <c r="U57" s="8">
        <v>38.094000000000001</v>
      </c>
      <c r="V57" s="8" t="s">
        <v>190</v>
      </c>
      <c r="W57" s="8">
        <f>Table212[[#This Row],[DEMZ]]-Table212[[#This Row],[KnownZ]]</f>
        <v>2.6000000000003354E-2</v>
      </c>
    </row>
    <row r="58" spans="1:23" x14ac:dyDescent="0.25">
      <c r="A58" s="5" t="s">
        <v>131</v>
      </c>
      <c r="B58" s="17">
        <v>718302.10800000001</v>
      </c>
      <c r="C58" s="17">
        <v>3754904.6839999999</v>
      </c>
      <c r="D58" s="17">
        <v>42.420999999999999</v>
      </c>
      <c r="E58" s="17">
        <v>42.423000000000002</v>
      </c>
      <c r="F58" s="15" t="s">
        <v>192</v>
      </c>
      <c r="G58" s="15">
        <v>2E-3</v>
      </c>
      <c r="I58" s="5" t="s">
        <v>131</v>
      </c>
      <c r="J58" s="8">
        <v>718302.10800000001</v>
      </c>
      <c r="K58" s="8">
        <v>3754904.6839999999</v>
      </c>
      <c r="L58" s="8">
        <v>42.420999999999999</v>
      </c>
      <c r="M58" s="8">
        <v>42.387999999999998</v>
      </c>
      <c r="N58" s="8" t="s">
        <v>192</v>
      </c>
      <c r="O58" s="8">
        <v>-3.3000000000000002E-2</v>
      </c>
      <c r="Q58" s="5" t="s">
        <v>131</v>
      </c>
      <c r="R58" s="8">
        <v>718302.10800000001</v>
      </c>
      <c r="S58" s="8">
        <v>3754904.6839999999</v>
      </c>
      <c r="T58" s="8">
        <v>42.420999999999999</v>
      </c>
      <c r="U58" s="8">
        <v>42.38</v>
      </c>
      <c r="V58" s="8" t="s">
        <v>192</v>
      </c>
      <c r="W58" s="8">
        <f>Table212[[#This Row],[DEMZ]]-Table212[[#This Row],[KnownZ]]</f>
        <v>-4.0999999999996817E-2</v>
      </c>
    </row>
    <row r="59" spans="1:23" x14ac:dyDescent="0.25">
      <c r="A59" s="5" t="s">
        <v>132</v>
      </c>
      <c r="B59" s="17">
        <v>722417.60199999996</v>
      </c>
      <c r="C59" s="17">
        <v>3770592.6159999999</v>
      </c>
      <c r="D59" s="17">
        <v>46.39</v>
      </c>
      <c r="E59" s="17">
        <v>46.424999999999997</v>
      </c>
      <c r="F59" s="15" t="s">
        <v>192</v>
      </c>
      <c r="G59" s="15">
        <v>3.5000000000000003E-2</v>
      </c>
      <c r="I59" s="5" t="s">
        <v>132</v>
      </c>
      <c r="J59" s="8">
        <v>722417.60199999996</v>
      </c>
      <c r="K59" s="8">
        <v>3770592.6159999999</v>
      </c>
      <c r="L59" s="8">
        <v>46.39</v>
      </c>
      <c r="M59" s="8">
        <v>46.424999999999997</v>
      </c>
      <c r="N59" s="8" t="s">
        <v>192</v>
      </c>
      <c r="O59" s="8">
        <v>3.5000000000000003E-2</v>
      </c>
      <c r="Q59" s="5" t="s">
        <v>132</v>
      </c>
      <c r="R59" s="8">
        <v>722417.60199999996</v>
      </c>
      <c r="S59" s="8">
        <v>3770592.6159999999</v>
      </c>
      <c r="T59" s="8">
        <v>46.39</v>
      </c>
      <c r="U59" s="8">
        <v>46.411000000000001</v>
      </c>
      <c r="V59" s="8" t="s">
        <v>192</v>
      </c>
      <c r="W59" s="8">
        <f>Table212[[#This Row],[DEMZ]]-Table212[[#This Row],[KnownZ]]</f>
        <v>2.1000000000000796E-2</v>
      </c>
    </row>
    <row r="60" spans="1:23" x14ac:dyDescent="0.25">
      <c r="A60" s="5" t="s">
        <v>133</v>
      </c>
      <c r="B60" s="17">
        <v>683394.04500000004</v>
      </c>
      <c r="C60" s="17">
        <v>3716663.9169999999</v>
      </c>
      <c r="D60" s="17">
        <v>40.225000000000001</v>
      </c>
      <c r="E60" s="17">
        <v>40.273000000000003</v>
      </c>
      <c r="F60" s="15" t="s">
        <v>192</v>
      </c>
      <c r="G60" s="15">
        <v>4.8000000000000001E-2</v>
      </c>
      <c r="I60" s="5" t="s">
        <v>133</v>
      </c>
      <c r="J60" s="8">
        <v>683394.04500000004</v>
      </c>
      <c r="K60" s="8">
        <v>3716663.9169999999</v>
      </c>
      <c r="L60" s="8">
        <v>40.225000000000001</v>
      </c>
      <c r="M60" s="8">
        <v>40.273000000000003</v>
      </c>
      <c r="N60" s="8" t="s">
        <v>192</v>
      </c>
      <c r="O60" s="8">
        <v>4.8000000000000001E-2</v>
      </c>
      <c r="Q60" s="5" t="s">
        <v>133</v>
      </c>
      <c r="R60" s="8">
        <v>683394.04500000004</v>
      </c>
      <c r="S60" s="8">
        <v>3716663.9169999999</v>
      </c>
      <c r="T60" s="8">
        <v>40.225000000000001</v>
      </c>
      <c r="U60" s="8">
        <v>40.256</v>
      </c>
      <c r="V60" s="8" t="s">
        <v>192</v>
      </c>
      <c r="W60" s="8">
        <f>Table212[[#This Row],[DEMZ]]-Table212[[#This Row],[KnownZ]]</f>
        <v>3.0999999999998806E-2</v>
      </c>
    </row>
    <row r="61" spans="1:23" x14ac:dyDescent="0.25">
      <c r="A61" s="5" t="s">
        <v>134</v>
      </c>
      <c r="B61" s="17">
        <v>704429.30599999998</v>
      </c>
      <c r="C61" s="17">
        <v>3715425.5279999999</v>
      </c>
      <c r="D61" s="17">
        <v>38.378999999999998</v>
      </c>
      <c r="E61" s="17">
        <v>38.433</v>
      </c>
      <c r="F61" s="15" t="s">
        <v>193</v>
      </c>
      <c r="G61" s="15">
        <v>5.3999999999999999E-2</v>
      </c>
      <c r="I61" s="5" t="s">
        <v>134</v>
      </c>
      <c r="J61" s="8">
        <v>704429.30599999998</v>
      </c>
      <c r="K61" s="8">
        <v>3715425.5279999999</v>
      </c>
      <c r="L61" s="8">
        <v>38.378999999999998</v>
      </c>
      <c r="M61" s="8">
        <v>38.433</v>
      </c>
      <c r="N61" s="8" t="s">
        <v>193</v>
      </c>
      <c r="O61" s="8">
        <v>5.3999999999999999E-2</v>
      </c>
      <c r="Q61" s="5" t="s">
        <v>134</v>
      </c>
      <c r="R61" s="8">
        <v>704429.30599999998</v>
      </c>
      <c r="S61" s="8">
        <v>3715425.5279999999</v>
      </c>
      <c r="T61" s="8">
        <v>38.378999999999998</v>
      </c>
      <c r="U61" s="8">
        <v>38.430999999999997</v>
      </c>
      <c r="V61" s="8" t="s">
        <v>193</v>
      </c>
      <c r="W61" s="8">
        <f>Table212[[#This Row],[DEMZ]]-Table212[[#This Row],[KnownZ]]</f>
        <v>5.1999999999999602E-2</v>
      </c>
    </row>
    <row r="62" spans="1:23" x14ac:dyDescent="0.25">
      <c r="A62" s="5" t="s">
        <v>135</v>
      </c>
      <c r="B62" s="17">
        <v>725728.93500000006</v>
      </c>
      <c r="C62" s="17">
        <v>3685129.3029999998</v>
      </c>
      <c r="D62" s="17">
        <v>30.844000000000001</v>
      </c>
      <c r="E62" s="17">
        <v>30.954999999999998</v>
      </c>
      <c r="F62" s="15" t="s">
        <v>192</v>
      </c>
      <c r="G62" s="15">
        <v>0.111</v>
      </c>
      <c r="I62" s="5" t="s">
        <v>135</v>
      </c>
      <c r="J62" s="8">
        <v>725728.93500000006</v>
      </c>
      <c r="K62" s="8">
        <v>3685129.3029999998</v>
      </c>
      <c r="L62" s="8">
        <v>30.844000000000001</v>
      </c>
      <c r="M62" s="8">
        <v>30.954999999999998</v>
      </c>
      <c r="N62" s="8" t="s">
        <v>192</v>
      </c>
      <c r="O62" s="8">
        <v>0.111</v>
      </c>
      <c r="Q62" s="5" t="s">
        <v>135</v>
      </c>
      <c r="R62" s="8">
        <v>725728.93500000006</v>
      </c>
      <c r="S62" s="8">
        <v>3685129.3029999998</v>
      </c>
      <c r="T62" s="8">
        <v>30.844000000000001</v>
      </c>
      <c r="U62" s="8">
        <v>30.936</v>
      </c>
      <c r="V62" s="8" t="s">
        <v>192</v>
      </c>
      <c r="W62" s="8">
        <f>Table212[[#This Row],[DEMZ]]-Table212[[#This Row],[KnownZ]]</f>
        <v>9.1999999999998749E-2</v>
      </c>
    </row>
    <row r="63" spans="1:23" x14ac:dyDescent="0.25">
      <c r="A63" s="5" t="s">
        <v>136</v>
      </c>
      <c r="B63" s="17">
        <v>707919.01500000001</v>
      </c>
      <c r="C63" s="17">
        <v>3699308.358</v>
      </c>
      <c r="D63" s="17">
        <v>33.628</v>
      </c>
      <c r="E63" s="17">
        <v>33.633000000000003</v>
      </c>
      <c r="F63" s="15" t="s">
        <v>192</v>
      </c>
      <c r="G63" s="15">
        <v>5.0000000000000001E-3</v>
      </c>
      <c r="I63" s="5" t="s">
        <v>136</v>
      </c>
      <c r="J63" s="8">
        <v>707919.01500000001</v>
      </c>
      <c r="K63" s="8">
        <v>3699308.358</v>
      </c>
      <c r="L63" s="8">
        <v>33.628</v>
      </c>
      <c r="M63" s="8">
        <v>33.624000000000002</v>
      </c>
      <c r="N63" s="8" t="s">
        <v>192</v>
      </c>
      <c r="O63" s="8">
        <v>-4.0000000000000001E-3</v>
      </c>
      <c r="Q63" s="5" t="s">
        <v>136</v>
      </c>
      <c r="R63" s="8">
        <v>707919.01500000001</v>
      </c>
      <c r="S63" s="8">
        <v>3699308.358</v>
      </c>
      <c r="T63" s="8">
        <v>33.628</v>
      </c>
      <c r="U63" s="8">
        <v>33.609000000000002</v>
      </c>
      <c r="V63" s="8" t="s">
        <v>192</v>
      </c>
      <c r="W63" s="8">
        <f>Table212[[#This Row],[DEMZ]]-Table212[[#This Row],[KnownZ]]</f>
        <v>-1.8999999999998352E-2</v>
      </c>
    </row>
    <row r="64" spans="1:23" x14ac:dyDescent="0.25">
      <c r="A64" s="5" t="s">
        <v>137</v>
      </c>
      <c r="B64" s="17">
        <v>699798.951</v>
      </c>
      <c r="C64" s="17">
        <v>3683299.1850000001</v>
      </c>
      <c r="D64" s="17">
        <v>32.950000000000003</v>
      </c>
      <c r="E64" s="17">
        <v>32.972999999999999</v>
      </c>
      <c r="F64" s="15" t="s">
        <v>192</v>
      </c>
      <c r="G64" s="15">
        <v>2.3E-2</v>
      </c>
      <c r="I64" s="5" t="s">
        <v>137</v>
      </c>
      <c r="J64" s="8">
        <v>699798.951</v>
      </c>
      <c r="K64" s="8">
        <v>3683299.1850000001</v>
      </c>
      <c r="L64" s="8">
        <v>32.950000000000003</v>
      </c>
      <c r="M64" s="8">
        <v>32.972999999999999</v>
      </c>
      <c r="N64" s="8" t="s">
        <v>192</v>
      </c>
      <c r="O64" s="8">
        <v>2.3E-2</v>
      </c>
      <c r="Q64" s="5" t="s">
        <v>137</v>
      </c>
      <c r="R64" s="8">
        <v>699798.951</v>
      </c>
      <c r="S64" s="8">
        <v>3683299.1850000001</v>
      </c>
      <c r="T64" s="8">
        <v>32.950000000000003</v>
      </c>
      <c r="U64" s="8">
        <v>32.981999999999999</v>
      </c>
      <c r="V64" s="8" t="s">
        <v>192</v>
      </c>
      <c r="W64" s="8">
        <f>Table212[[#This Row],[DEMZ]]-Table212[[#This Row],[KnownZ]]</f>
        <v>3.1999999999996476E-2</v>
      </c>
    </row>
    <row r="65" spans="1:23" x14ac:dyDescent="0.25">
      <c r="A65" s="5" t="s">
        <v>138</v>
      </c>
      <c r="B65" s="17">
        <v>719922.73199999996</v>
      </c>
      <c r="C65" s="17">
        <v>3685392.6660000002</v>
      </c>
      <c r="D65" s="17">
        <v>32.222000000000001</v>
      </c>
      <c r="E65" s="17">
        <v>32.287999999999997</v>
      </c>
      <c r="F65" s="15" t="s">
        <v>192</v>
      </c>
      <c r="G65" s="15">
        <v>6.6000000000000003E-2</v>
      </c>
      <c r="I65" s="5" t="s">
        <v>138</v>
      </c>
      <c r="J65" s="8">
        <v>719922.73199999996</v>
      </c>
      <c r="K65" s="8">
        <v>3685392.6660000002</v>
      </c>
      <c r="L65" s="8">
        <v>32.222000000000001</v>
      </c>
      <c r="M65" s="8">
        <v>32.258000000000003</v>
      </c>
      <c r="N65" s="8" t="s">
        <v>192</v>
      </c>
      <c r="O65" s="8">
        <v>3.5999999999999997E-2</v>
      </c>
      <c r="Q65" s="5" t="s">
        <v>138</v>
      </c>
      <c r="R65" s="8">
        <v>719922.73199999996</v>
      </c>
      <c r="S65" s="8">
        <v>3685392.6660000002</v>
      </c>
      <c r="T65" s="8">
        <v>32.222000000000001</v>
      </c>
      <c r="U65" s="8">
        <v>32.283000000000001</v>
      </c>
      <c r="V65" s="8" t="s">
        <v>192</v>
      </c>
      <c r="W65" s="8">
        <f>Table212[[#This Row],[DEMZ]]-Table212[[#This Row],[KnownZ]]</f>
        <v>6.0999999999999943E-2</v>
      </c>
    </row>
    <row r="67" spans="1:23" x14ac:dyDescent="0.25">
      <c r="O67" s="1"/>
    </row>
    <row r="68" spans="1:23" x14ac:dyDescent="0.25">
      <c r="O68" s="1"/>
    </row>
    <row r="69" spans="1:23" x14ac:dyDescent="0.25">
      <c r="O69" s="1"/>
    </row>
    <row r="70" spans="1:23" x14ac:dyDescent="0.25">
      <c r="O70" s="1"/>
    </row>
    <row r="71" spans="1:23" x14ac:dyDescent="0.25">
      <c r="O71" s="1"/>
    </row>
    <row r="72" spans="1:23" x14ac:dyDescent="0.25">
      <c r="O72" s="1"/>
    </row>
    <row r="73" spans="1:23" x14ac:dyDescent="0.25">
      <c r="O73" s="1"/>
    </row>
    <row r="74" spans="1:23" x14ac:dyDescent="0.25">
      <c r="O74" s="1"/>
    </row>
    <row r="75" spans="1:23" x14ac:dyDescent="0.25">
      <c r="O75" s="1"/>
    </row>
    <row r="76" spans="1:23" x14ac:dyDescent="0.25">
      <c r="O76" s="1"/>
    </row>
    <row r="77" spans="1:23" x14ac:dyDescent="0.25">
      <c r="O77" s="1"/>
    </row>
    <row r="78" spans="1:23" x14ac:dyDescent="0.25">
      <c r="O78" s="1"/>
    </row>
    <row r="79" spans="1:23" x14ac:dyDescent="0.25">
      <c r="O79" s="1"/>
    </row>
    <row r="80" spans="1:23" x14ac:dyDescent="0.25">
      <c r="O80" s="1"/>
    </row>
    <row r="81" spans="15:15" x14ac:dyDescent="0.25">
      <c r="O81" s="1"/>
    </row>
    <row r="82" spans="15:15" x14ac:dyDescent="0.25">
      <c r="O82" s="1"/>
    </row>
    <row r="83" spans="15:15" x14ac:dyDescent="0.25">
      <c r="O83" s="1"/>
    </row>
    <row r="84" spans="15:15" x14ac:dyDescent="0.25">
      <c r="O84" s="1"/>
    </row>
    <row r="85" spans="15:15" x14ac:dyDescent="0.25">
      <c r="O85" s="1"/>
    </row>
    <row r="86" spans="15:15" x14ac:dyDescent="0.25">
      <c r="O86" s="1"/>
    </row>
    <row r="87" spans="15:15" x14ac:dyDescent="0.25">
      <c r="O87" s="1"/>
    </row>
    <row r="88" spans="15:15" x14ac:dyDescent="0.25">
      <c r="O88" s="1"/>
    </row>
    <row r="89" spans="15:15" x14ac:dyDescent="0.25">
      <c r="O89" s="1"/>
    </row>
    <row r="90" spans="15:15" x14ac:dyDescent="0.25">
      <c r="O90" s="1"/>
    </row>
    <row r="91" spans="15:15" x14ac:dyDescent="0.25">
      <c r="O91" s="1"/>
    </row>
    <row r="92" spans="15:15" x14ac:dyDescent="0.25">
      <c r="O92" s="1"/>
    </row>
    <row r="93" spans="15:15" x14ac:dyDescent="0.25">
      <c r="O93" s="1"/>
    </row>
    <row r="94" spans="15:15" x14ac:dyDescent="0.25">
      <c r="O94" s="1"/>
    </row>
    <row r="95" spans="15:15" x14ac:dyDescent="0.25">
      <c r="O95" s="1"/>
    </row>
    <row r="96" spans="15:15" x14ac:dyDescent="0.25">
      <c r="O96" s="1"/>
    </row>
    <row r="97" spans="15:15" x14ac:dyDescent="0.25">
      <c r="O97" s="1"/>
    </row>
    <row r="98" spans="15:15" x14ac:dyDescent="0.25">
      <c r="O98" s="1"/>
    </row>
    <row r="99" spans="15:15" x14ac:dyDescent="0.25">
      <c r="O99" s="1"/>
    </row>
    <row r="100" spans="15:15" x14ac:dyDescent="0.25">
      <c r="O100" s="1"/>
    </row>
    <row r="101" spans="15:15" x14ac:dyDescent="0.25">
      <c r="O101" s="1"/>
    </row>
    <row r="102" spans="15:15" x14ac:dyDescent="0.25">
      <c r="O102" s="1"/>
    </row>
    <row r="103" spans="15:15" x14ac:dyDescent="0.25">
      <c r="O103" s="1"/>
    </row>
    <row r="104" spans="15:15" x14ac:dyDescent="0.25">
      <c r="O104" s="1"/>
    </row>
    <row r="105" spans="15:15" x14ac:dyDescent="0.25">
      <c r="O105" s="1"/>
    </row>
    <row r="106" spans="15:15" x14ac:dyDescent="0.25">
      <c r="O106" s="1"/>
    </row>
    <row r="107" spans="15:15" x14ac:dyDescent="0.25">
      <c r="O107" s="1"/>
    </row>
    <row r="108" spans="15:15" x14ac:dyDescent="0.25">
      <c r="O108" s="1"/>
    </row>
    <row r="109" spans="15:15" x14ac:dyDescent="0.25">
      <c r="O109" s="1"/>
    </row>
    <row r="110" spans="15:15" x14ac:dyDescent="0.25">
      <c r="O110" s="1"/>
    </row>
    <row r="111" spans="15:15" x14ac:dyDescent="0.25">
      <c r="O111" s="1"/>
    </row>
    <row r="112" spans="15:15" x14ac:dyDescent="0.25">
      <c r="O112" s="1"/>
    </row>
    <row r="113" spans="15:15" x14ac:dyDescent="0.25">
      <c r="O113" s="1"/>
    </row>
    <row r="114" spans="15:15" x14ac:dyDescent="0.25">
      <c r="O114" s="1"/>
    </row>
    <row r="115" spans="15:15" x14ac:dyDescent="0.25">
      <c r="O115" s="1"/>
    </row>
    <row r="116" spans="15:15" x14ac:dyDescent="0.25">
      <c r="O116" s="1"/>
    </row>
    <row r="117" spans="15:15" x14ac:dyDescent="0.25">
      <c r="O117" s="1"/>
    </row>
    <row r="118" spans="15:15" x14ac:dyDescent="0.25">
      <c r="O118" s="1"/>
    </row>
    <row r="119" spans="15:15" x14ac:dyDescent="0.25">
      <c r="O119" s="1"/>
    </row>
    <row r="120" spans="15:15" x14ac:dyDescent="0.25">
      <c r="O120" s="1"/>
    </row>
    <row r="121" spans="15:15" x14ac:dyDescent="0.25">
      <c r="O121" s="1"/>
    </row>
    <row r="122" spans="15:15" x14ac:dyDescent="0.25">
      <c r="O122" s="1"/>
    </row>
    <row r="123" spans="15:15" x14ac:dyDescent="0.25">
      <c r="O123" s="1"/>
    </row>
    <row r="124" spans="15:15" x14ac:dyDescent="0.25">
      <c r="O124" s="1"/>
    </row>
    <row r="125" spans="15:15" x14ac:dyDescent="0.25">
      <c r="O125" s="1"/>
    </row>
    <row r="126" spans="15:15" x14ac:dyDescent="0.25">
      <c r="O126" s="1"/>
    </row>
    <row r="127" spans="15:15" x14ac:dyDescent="0.25">
      <c r="O127" s="1"/>
    </row>
    <row r="128" spans="15:15" x14ac:dyDescent="0.25">
      <c r="O128" s="1"/>
    </row>
    <row r="129" spans="15:15" x14ac:dyDescent="0.25">
      <c r="O129" s="1"/>
    </row>
  </sheetData>
  <mergeCells count="3">
    <mergeCell ref="A1:G1"/>
    <mergeCell ref="I1:O1"/>
    <mergeCell ref="Q1:W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A56" sqref="A56"/>
    </sheetView>
  </sheetViews>
  <sheetFormatPr defaultRowHeight="15" x14ac:dyDescent="0.25"/>
  <cols>
    <col min="1" max="1" width="13.5703125" style="22" bestFit="1" customWidth="1"/>
    <col min="2" max="5" width="12.7109375" style="27" customWidth="1"/>
    <col min="6" max="6" width="12.7109375" style="22" customWidth="1"/>
    <col min="7" max="8" width="12.7109375" style="27" customWidth="1"/>
    <col min="9" max="9" width="2.7109375" style="22" customWidth="1"/>
    <col min="10" max="10" width="13.5703125" style="22" bestFit="1" customWidth="1"/>
    <col min="11" max="17" width="12.7109375" style="22" customWidth="1"/>
    <col min="18" max="18" width="2.7109375" style="22" customWidth="1"/>
    <col min="19" max="19" width="12.85546875" style="22" bestFit="1" customWidth="1"/>
    <col min="20" max="23" width="12.7109375" style="27" customWidth="1"/>
    <col min="24" max="24" width="12.7109375" style="22" customWidth="1"/>
    <col min="25" max="25" width="12.7109375" style="27" customWidth="1"/>
    <col min="26" max="26" width="2.7109375" style="22" customWidth="1"/>
    <col min="27" max="27" width="18.140625" style="22" bestFit="1" customWidth="1"/>
    <col min="28" max="28" width="8.140625" style="22" bestFit="1" customWidth="1"/>
    <col min="29" max="16384" width="9.140625" style="22"/>
  </cols>
  <sheetData>
    <row r="1" spans="1:28" x14ac:dyDescent="0.25">
      <c r="A1" s="45" t="s">
        <v>57</v>
      </c>
      <c r="B1" s="45"/>
      <c r="C1" s="45"/>
      <c r="D1" s="45"/>
      <c r="E1" s="45"/>
      <c r="F1" s="45"/>
      <c r="G1" s="45"/>
      <c r="H1" s="45"/>
      <c r="I1" s="13"/>
      <c r="J1" s="45" t="s">
        <v>56</v>
      </c>
      <c r="K1" s="45"/>
      <c r="L1" s="45"/>
      <c r="M1" s="45"/>
      <c r="N1" s="45"/>
      <c r="O1" s="45"/>
      <c r="P1" s="45"/>
      <c r="Q1" s="45"/>
      <c r="R1" s="13"/>
      <c r="S1" s="39" t="s">
        <v>203</v>
      </c>
      <c r="T1" s="39"/>
      <c r="U1" s="39"/>
      <c r="V1" s="39"/>
      <c r="W1" s="39"/>
      <c r="X1" s="39"/>
      <c r="Y1" s="40"/>
      <c r="Z1" s="20"/>
      <c r="AA1" s="9" t="s">
        <v>15</v>
      </c>
      <c r="AB1" s="21">
        <f>_xlfn.PERCENTILE.INC(H:H, 0.95)</f>
        <v>0.19239999999999996</v>
      </c>
    </row>
    <row r="2" spans="1:28" x14ac:dyDescent="0.25">
      <c r="A2" s="29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1" t="s">
        <v>6</v>
      </c>
      <c r="H2" s="30" t="s">
        <v>8</v>
      </c>
      <c r="I2" s="13"/>
      <c r="J2" s="29" t="s">
        <v>0</v>
      </c>
      <c r="K2" s="30" t="s">
        <v>1</v>
      </c>
      <c r="L2" s="30" t="s">
        <v>2</v>
      </c>
      <c r="M2" s="30" t="s">
        <v>3</v>
      </c>
      <c r="N2" s="30" t="s">
        <v>14</v>
      </c>
      <c r="O2" s="30" t="s">
        <v>5</v>
      </c>
      <c r="P2" s="31" t="s">
        <v>6</v>
      </c>
      <c r="Q2" s="30" t="s">
        <v>8</v>
      </c>
      <c r="R2" s="13"/>
      <c r="S2" s="32" t="s">
        <v>0</v>
      </c>
      <c r="T2" s="30" t="s">
        <v>1</v>
      </c>
      <c r="U2" s="30" t="s">
        <v>2</v>
      </c>
      <c r="V2" s="30" t="s">
        <v>3</v>
      </c>
      <c r="W2" s="30" t="s">
        <v>4</v>
      </c>
      <c r="X2" s="33" t="s">
        <v>5</v>
      </c>
      <c r="Y2" s="31" t="s">
        <v>6</v>
      </c>
      <c r="Z2" s="20"/>
    </row>
    <row r="3" spans="1:28" x14ac:dyDescent="0.25">
      <c r="A3" s="5" t="s">
        <v>201</v>
      </c>
      <c r="B3" s="17">
        <v>713685.92</v>
      </c>
      <c r="C3" s="17">
        <v>3718359.051</v>
      </c>
      <c r="D3" s="17">
        <v>37.07</v>
      </c>
      <c r="E3" s="17">
        <v>37.112000000000002</v>
      </c>
      <c r="F3" s="8" t="s">
        <v>195</v>
      </c>
      <c r="G3" s="7">
        <v>4.2000000000000003E-2</v>
      </c>
      <c r="H3" s="8">
        <f>ABS(Table3[[#This Row],[DeltaZ]])</f>
        <v>4.2000000000000003E-2</v>
      </c>
      <c r="I3" s="13"/>
      <c r="J3" s="5" t="s">
        <v>201</v>
      </c>
      <c r="K3" s="17">
        <v>713685.92</v>
      </c>
      <c r="L3" s="17">
        <v>3718359.051</v>
      </c>
      <c r="M3" s="17">
        <v>37.07</v>
      </c>
      <c r="N3" s="17">
        <v>37.104999999999997</v>
      </c>
      <c r="O3" s="8" t="s">
        <v>195</v>
      </c>
      <c r="P3" s="7">
        <f>Table37[[#This Row],[DEMZ]]-Table37[[#This Row],[KnownZ]]</f>
        <v>3.4999999999996589E-2</v>
      </c>
      <c r="Q3" s="8">
        <f>ABS(Table37[[#This Row],[DeltaZ]])</f>
        <v>3.4999999999996589E-2</v>
      </c>
      <c r="R3" s="13"/>
      <c r="S3" s="5" t="s">
        <v>164</v>
      </c>
      <c r="T3" s="17">
        <v>697962.397</v>
      </c>
      <c r="U3" s="17">
        <v>3709161.7489999998</v>
      </c>
      <c r="V3" s="17">
        <v>35.56</v>
      </c>
      <c r="W3" s="17">
        <v>34.914000000000001</v>
      </c>
      <c r="X3" s="8" t="s">
        <v>196</v>
      </c>
      <c r="Y3" s="7">
        <v>-0.64600000000000002</v>
      </c>
      <c r="Z3" s="20"/>
    </row>
    <row r="4" spans="1:28" x14ac:dyDescent="0.25">
      <c r="A4" s="5" t="s">
        <v>139</v>
      </c>
      <c r="B4" s="17">
        <v>724808.46100000001</v>
      </c>
      <c r="C4" s="17">
        <v>3764028.412</v>
      </c>
      <c r="D4" s="17">
        <v>43.710999999999999</v>
      </c>
      <c r="E4" s="17">
        <v>43.7</v>
      </c>
      <c r="F4" s="8" t="s">
        <v>196</v>
      </c>
      <c r="G4" s="7">
        <v>-1.0999999999999999E-2</v>
      </c>
      <c r="H4" s="8">
        <f>ABS(Table3[[#This Row],[DeltaZ]])</f>
        <v>1.0999999999999999E-2</v>
      </c>
      <c r="I4" s="13"/>
      <c r="J4" s="5" t="s">
        <v>139</v>
      </c>
      <c r="K4" s="17">
        <v>724808.46100000001</v>
      </c>
      <c r="L4" s="17">
        <v>3764028.412</v>
      </c>
      <c r="M4" s="17">
        <v>43.710999999999999</v>
      </c>
      <c r="N4" s="17">
        <v>43.698</v>
      </c>
      <c r="O4" s="8" t="s">
        <v>196</v>
      </c>
      <c r="P4" s="7">
        <f>Table37[[#This Row],[DEMZ]]-Table37[[#This Row],[KnownZ]]</f>
        <v>-1.2999999999998124E-2</v>
      </c>
      <c r="Q4" s="8">
        <f>ABS(Table37[[#This Row],[DeltaZ]])</f>
        <v>1.2999999999998124E-2</v>
      </c>
      <c r="R4" s="13"/>
      <c r="S4" s="5" t="s">
        <v>166</v>
      </c>
      <c r="T4" s="17">
        <v>700572.027</v>
      </c>
      <c r="U4" s="17">
        <v>3701222.3220000002</v>
      </c>
      <c r="V4" s="17">
        <v>35.124000000000002</v>
      </c>
      <c r="W4" s="17">
        <v>34.918999999999997</v>
      </c>
      <c r="X4" s="17" t="s">
        <v>196</v>
      </c>
      <c r="Y4" s="17">
        <v>-0.20499999999999999</v>
      </c>
      <c r="Z4" s="20"/>
    </row>
    <row r="5" spans="1:28" x14ac:dyDescent="0.25">
      <c r="A5" s="5" t="s">
        <v>140</v>
      </c>
      <c r="B5" s="17">
        <v>728890.43500000006</v>
      </c>
      <c r="C5" s="17">
        <v>3752532.9849999999</v>
      </c>
      <c r="D5" s="17">
        <v>41.625999999999998</v>
      </c>
      <c r="E5" s="17">
        <v>41.674999999999997</v>
      </c>
      <c r="F5" s="8" t="s">
        <v>196</v>
      </c>
      <c r="G5" s="7">
        <v>4.9000000000000002E-2</v>
      </c>
      <c r="H5" s="8">
        <f>ABS(Table3[[#This Row],[DeltaZ]])</f>
        <v>4.9000000000000002E-2</v>
      </c>
      <c r="I5" s="13"/>
      <c r="J5" s="5" t="s">
        <v>140</v>
      </c>
      <c r="K5" s="17">
        <v>728890.43500000006</v>
      </c>
      <c r="L5" s="17">
        <v>3752532.9849999999</v>
      </c>
      <c r="M5" s="17">
        <v>41.625999999999998</v>
      </c>
      <c r="N5" s="17">
        <v>41.652999999999999</v>
      </c>
      <c r="O5" s="8" t="s">
        <v>196</v>
      </c>
      <c r="P5" s="7">
        <f>Table37[[#This Row],[DEMZ]]-Table37[[#This Row],[KnownZ]]</f>
        <v>2.7000000000001023E-2</v>
      </c>
      <c r="Q5" s="8">
        <f>ABS(Table37[[#This Row],[DeltaZ]])</f>
        <v>2.7000000000001023E-2</v>
      </c>
      <c r="R5" s="13"/>
      <c r="S5" s="5" t="s">
        <v>169</v>
      </c>
      <c r="T5" s="17">
        <v>701666.71100000001</v>
      </c>
      <c r="U5" s="17">
        <v>3689796.7059999998</v>
      </c>
      <c r="V5" s="17">
        <v>33.043999999999997</v>
      </c>
      <c r="W5" s="17">
        <v>32.695999999999998</v>
      </c>
      <c r="X5" s="17" t="s">
        <v>196</v>
      </c>
      <c r="Y5" s="17">
        <v>-0.34799999999999998</v>
      </c>
      <c r="Z5" s="20"/>
    </row>
    <row r="6" spans="1:28" x14ac:dyDescent="0.25">
      <c r="A6" s="5" t="s">
        <v>141</v>
      </c>
      <c r="B6" s="17">
        <v>720040.10400000005</v>
      </c>
      <c r="C6" s="17">
        <v>3747187.7140000002</v>
      </c>
      <c r="D6" s="17">
        <v>41.798000000000002</v>
      </c>
      <c r="E6" s="17">
        <v>41.792999999999999</v>
      </c>
      <c r="F6" s="8" t="s">
        <v>196</v>
      </c>
      <c r="G6" s="7">
        <v>-5.0000000000000001E-3</v>
      </c>
      <c r="H6" s="8">
        <f>ABS(Table3[[#This Row],[DeltaZ]])</f>
        <v>5.0000000000000001E-3</v>
      </c>
      <c r="I6" s="13"/>
      <c r="J6" s="5" t="s">
        <v>141</v>
      </c>
      <c r="K6" s="17">
        <v>720040.10400000005</v>
      </c>
      <c r="L6" s="17">
        <v>3747187.7140000002</v>
      </c>
      <c r="M6" s="17">
        <v>41.798000000000002</v>
      </c>
      <c r="N6" s="17">
        <v>41.8</v>
      </c>
      <c r="O6" s="8" t="s">
        <v>196</v>
      </c>
      <c r="P6" s="7">
        <f>Table37[[#This Row],[DEMZ]]-Table37[[#This Row],[KnownZ]]</f>
        <v>1.9999999999953388E-3</v>
      </c>
      <c r="Q6" s="8">
        <f>ABS(Table37[[#This Row],[DeltaZ]])</f>
        <v>1.9999999999953388E-3</v>
      </c>
      <c r="R6" s="13"/>
      <c r="S6" s="14"/>
      <c r="T6" s="17"/>
      <c r="U6" s="17"/>
      <c r="V6" s="17"/>
      <c r="W6" s="17"/>
      <c r="X6" s="17"/>
      <c r="Y6" s="17"/>
      <c r="Z6" s="20"/>
    </row>
    <row r="7" spans="1:28" x14ac:dyDescent="0.25">
      <c r="A7" s="5" t="s">
        <v>142</v>
      </c>
      <c r="B7" s="17">
        <v>723066.45400000003</v>
      </c>
      <c r="C7" s="17">
        <v>3757266.1439999999</v>
      </c>
      <c r="D7" s="17">
        <v>43.02</v>
      </c>
      <c r="E7" s="17">
        <v>43.021999999999998</v>
      </c>
      <c r="F7" s="8" t="s">
        <v>195</v>
      </c>
      <c r="G7" s="7">
        <v>2E-3</v>
      </c>
      <c r="H7" s="8">
        <f>ABS(Table3[[#This Row],[DeltaZ]])</f>
        <v>2E-3</v>
      </c>
      <c r="I7" s="13"/>
      <c r="J7" s="5" t="s">
        <v>142</v>
      </c>
      <c r="K7" s="17">
        <v>723066.45400000003</v>
      </c>
      <c r="L7" s="17">
        <v>3757266.1439999999</v>
      </c>
      <c r="M7" s="17">
        <v>43.02</v>
      </c>
      <c r="N7" s="17">
        <v>43.011000000000003</v>
      </c>
      <c r="O7" s="8" t="s">
        <v>195</v>
      </c>
      <c r="P7" s="7">
        <f>Table37[[#This Row],[DEMZ]]-Table37[[#This Row],[KnownZ]]</f>
        <v>-9.0000000000003411E-3</v>
      </c>
      <c r="Q7" s="8">
        <f>ABS(Table37[[#This Row],[DeltaZ]])</f>
        <v>9.0000000000003411E-3</v>
      </c>
      <c r="R7" s="13"/>
      <c r="S7" s="14"/>
      <c r="T7" s="17"/>
      <c r="U7" s="17"/>
      <c r="V7" s="17"/>
      <c r="W7" s="17"/>
      <c r="X7" s="17"/>
      <c r="Y7" s="17"/>
      <c r="Z7" s="20"/>
    </row>
    <row r="8" spans="1:28" x14ac:dyDescent="0.25">
      <c r="A8" s="5" t="s">
        <v>143</v>
      </c>
      <c r="B8" s="17">
        <v>718645.83600000001</v>
      </c>
      <c r="C8" s="17">
        <v>3740806.423</v>
      </c>
      <c r="D8" s="17">
        <v>40.591999999999999</v>
      </c>
      <c r="E8" s="17">
        <v>40.625999999999998</v>
      </c>
      <c r="F8" s="8" t="s">
        <v>196</v>
      </c>
      <c r="G8" s="7">
        <v>3.4000000000000002E-2</v>
      </c>
      <c r="H8" s="8">
        <f>ABS(Table3[[#This Row],[DeltaZ]])</f>
        <v>3.4000000000000002E-2</v>
      </c>
      <c r="I8" s="13"/>
      <c r="J8" s="5" t="s">
        <v>143</v>
      </c>
      <c r="K8" s="17">
        <v>718645.83600000001</v>
      </c>
      <c r="L8" s="17">
        <v>3740806.423</v>
      </c>
      <c r="M8" s="17">
        <v>40.591999999999999</v>
      </c>
      <c r="N8" s="17">
        <v>40.622999999999998</v>
      </c>
      <c r="O8" s="8" t="s">
        <v>196</v>
      </c>
      <c r="P8" s="7">
        <f>Table37[[#This Row],[DEMZ]]-Table37[[#This Row],[KnownZ]]</f>
        <v>3.0999999999998806E-2</v>
      </c>
      <c r="Q8" s="8">
        <f>ABS(Table37[[#This Row],[DeltaZ]])</f>
        <v>3.0999999999998806E-2</v>
      </c>
      <c r="R8" s="13"/>
      <c r="S8" s="14"/>
      <c r="T8" s="17"/>
      <c r="U8" s="17"/>
      <c r="V8" s="17"/>
      <c r="W8" s="17"/>
      <c r="X8" s="17"/>
      <c r="Y8" s="17"/>
      <c r="Z8" s="20"/>
    </row>
    <row r="9" spans="1:28" x14ac:dyDescent="0.25">
      <c r="A9" s="5" t="s">
        <v>144</v>
      </c>
      <c r="B9" s="17">
        <v>725894.60800000001</v>
      </c>
      <c r="C9" s="17">
        <v>3736739.4410000001</v>
      </c>
      <c r="D9" s="17">
        <v>39.851999999999997</v>
      </c>
      <c r="E9" s="17">
        <v>39.854999999999997</v>
      </c>
      <c r="F9" s="8" t="s">
        <v>196</v>
      </c>
      <c r="G9" s="7">
        <v>3.0000000000000001E-3</v>
      </c>
      <c r="H9" s="8">
        <f>ABS(Table3[[#This Row],[DeltaZ]])</f>
        <v>3.0000000000000001E-3</v>
      </c>
      <c r="I9" s="13"/>
      <c r="J9" s="5" t="s">
        <v>144</v>
      </c>
      <c r="K9" s="17">
        <v>725894.60800000001</v>
      </c>
      <c r="L9" s="17">
        <v>3736739.4410000001</v>
      </c>
      <c r="M9" s="17">
        <v>39.851999999999997</v>
      </c>
      <c r="N9" s="17">
        <v>39.856000000000002</v>
      </c>
      <c r="O9" s="8" t="s">
        <v>196</v>
      </c>
      <c r="P9" s="7">
        <f>Table37[[#This Row],[DEMZ]]-Table37[[#This Row],[KnownZ]]</f>
        <v>4.0000000000048885E-3</v>
      </c>
      <c r="Q9" s="8">
        <f>ABS(Table37[[#This Row],[DeltaZ]])</f>
        <v>4.0000000000048885E-3</v>
      </c>
      <c r="R9" s="13"/>
      <c r="S9" s="14"/>
      <c r="T9" s="17"/>
      <c r="U9" s="17"/>
      <c r="V9" s="17"/>
      <c r="W9" s="17"/>
      <c r="X9" s="17"/>
      <c r="Y9" s="17"/>
      <c r="Z9" s="20"/>
    </row>
    <row r="10" spans="1:28" x14ac:dyDescent="0.25">
      <c r="A10" s="5" t="s">
        <v>145</v>
      </c>
      <c r="B10" s="17">
        <v>724426.20799999998</v>
      </c>
      <c r="C10" s="17">
        <v>3724082.1519999998</v>
      </c>
      <c r="D10" s="17">
        <v>36.494999999999997</v>
      </c>
      <c r="E10" s="17">
        <v>36.481999999999999</v>
      </c>
      <c r="F10" s="8" t="s">
        <v>196</v>
      </c>
      <c r="G10" s="7">
        <v>-1.2999999999999999E-2</v>
      </c>
      <c r="H10" s="8">
        <f>ABS(Table3[[#This Row],[DeltaZ]])</f>
        <v>1.2999999999999999E-2</v>
      </c>
      <c r="I10" s="13"/>
      <c r="J10" s="5" t="s">
        <v>145</v>
      </c>
      <c r="K10" s="17">
        <v>724426.20799999998</v>
      </c>
      <c r="L10" s="17">
        <v>3724082.1519999998</v>
      </c>
      <c r="M10" s="17">
        <v>36.494999999999997</v>
      </c>
      <c r="N10" s="17">
        <v>36.472000000000001</v>
      </c>
      <c r="O10" s="8" t="s">
        <v>196</v>
      </c>
      <c r="P10" s="7">
        <f>Table37[[#This Row],[DEMZ]]-Table37[[#This Row],[KnownZ]]</f>
        <v>-2.2999999999996135E-2</v>
      </c>
      <c r="Q10" s="8">
        <f>ABS(Table37[[#This Row],[DeltaZ]])</f>
        <v>2.2999999999996135E-2</v>
      </c>
      <c r="R10" s="13"/>
      <c r="S10" s="14"/>
      <c r="T10" s="17"/>
      <c r="U10" s="17"/>
      <c r="V10" s="17"/>
      <c r="W10" s="17"/>
      <c r="X10" s="17"/>
      <c r="Y10" s="17"/>
      <c r="Z10" s="20"/>
    </row>
    <row r="11" spans="1:28" x14ac:dyDescent="0.25">
      <c r="A11" s="5" t="s">
        <v>146</v>
      </c>
      <c r="B11" s="17">
        <v>741521.04599999997</v>
      </c>
      <c r="C11" s="17">
        <v>3724928.2039999999</v>
      </c>
      <c r="D11" s="17">
        <v>36.005000000000003</v>
      </c>
      <c r="E11" s="17">
        <v>36.018000000000001</v>
      </c>
      <c r="F11" s="8" t="s">
        <v>196</v>
      </c>
      <c r="G11" s="7">
        <v>1.2999999999999999E-2</v>
      </c>
      <c r="H11" s="8">
        <f>ABS(Table3[[#This Row],[DeltaZ]])</f>
        <v>1.2999999999999999E-2</v>
      </c>
      <c r="I11" s="13"/>
      <c r="J11" s="5" t="s">
        <v>146</v>
      </c>
      <c r="K11" s="17">
        <v>741521.04599999997</v>
      </c>
      <c r="L11" s="17">
        <v>3724928.2039999999</v>
      </c>
      <c r="M11" s="17">
        <v>36.005000000000003</v>
      </c>
      <c r="N11" s="17">
        <v>36.018000000000001</v>
      </c>
      <c r="O11" s="8" t="s">
        <v>196</v>
      </c>
      <c r="P11" s="7">
        <f>Table37[[#This Row],[DEMZ]]-Table37[[#This Row],[KnownZ]]</f>
        <v>1.2999999999998124E-2</v>
      </c>
      <c r="Q11" s="8">
        <f>ABS(Table37[[#This Row],[DeltaZ]])</f>
        <v>1.2999999999998124E-2</v>
      </c>
      <c r="R11" s="13"/>
      <c r="S11" s="14"/>
      <c r="T11" s="17"/>
      <c r="U11" s="17"/>
      <c r="V11" s="17"/>
      <c r="W11" s="17"/>
      <c r="X11" s="17"/>
      <c r="Y11" s="17"/>
      <c r="Z11" s="19"/>
    </row>
    <row r="12" spans="1:28" x14ac:dyDescent="0.25">
      <c r="A12" s="5" t="s">
        <v>147</v>
      </c>
      <c r="B12" s="17">
        <v>757678.46799999999</v>
      </c>
      <c r="C12" s="17">
        <v>3722187.0690000001</v>
      </c>
      <c r="D12" s="17">
        <v>39.091999999999999</v>
      </c>
      <c r="E12" s="17">
        <v>39.149000000000001</v>
      </c>
      <c r="F12" s="8" t="s">
        <v>195</v>
      </c>
      <c r="G12" s="7">
        <v>5.7000000000000002E-2</v>
      </c>
      <c r="H12" s="8">
        <f>ABS(Table3[[#This Row],[DeltaZ]])</f>
        <v>5.7000000000000002E-2</v>
      </c>
      <c r="I12" s="13"/>
      <c r="J12" s="5" t="s">
        <v>147</v>
      </c>
      <c r="K12" s="17">
        <v>757678.46799999999</v>
      </c>
      <c r="L12" s="17">
        <v>3722187.0690000001</v>
      </c>
      <c r="M12" s="17">
        <v>39.091999999999999</v>
      </c>
      <c r="N12" s="17">
        <v>39.139000000000003</v>
      </c>
      <c r="O12" s="8" t="s">
        <v>195</v>
      </c>
      <c r="P12" s="7">
        <f>Table37[[#This Row],[DEMZ]]-Table37[[#This Row],[KnownZ]]</f>
        <v>4.700000000000415E-2</v>
      </c>
      <c r="Q12" s="8">
        <f>ABS(Table37[[#This Row],[DeltaZ]])</f>
        <v>4.700000000000415E-2</v>
      </c>
      <c r="R12" s="13"/>
      <c r="S12" s="14"/>
      <c r="T12" s="17"/>
      <c r="U12" s="17"/>
      <c r="V12" s="17"/>
      <c r="W12" s="17"/>
      <c r="X12" s="17"/>
      <c r="Y12" s="17"/>
      <c r="Z12" s="19"/>
    </row>
    <row r="13" spans="1:28" x14ac:dyDescent="0.25">
      <c r="A13" s="5" t="s">
        <v>148</v>
      </c>
      <c r="B13" s="17">
        <v>748315.21900000004</v>
      </c>
      <c r="C13" s="17">
        <v>3720898.389</v>
      </c>
      <c r="D13" s="17">
        <v>36.237000000000002</v>
      </c>
      <c r="E13" s="17">
        <v>36.338000000000001</v>
      </c>
      <c r="F13" s="8" t="s">
        <v>196</v>
      </c>
      <c r="G13" s="7">
        <v>0.10100000000000001</v>
      </c>
      <c r="H13" s="8">
        <f>ABS(Table3[[#This Row],[DeltaZ]])</f>
        <v>0.10100000000000001</v>
      </c>
      <c r="I13" s="13"/>
      <c r="J13" s="5" t="s">
        <v>148</v>
      </c>
      <c r="K13" s="17">
        <v>748315.21900000004</v>
      </c>
      <c r="L13" s="17">
        <v>3720898.389</v>
      </c>
      <c r="M13" s="17">
        <v>36.237000000000002</v>
      </c>
      <c r="N13" s="17">
        <v>36.335000000000001</v>
      </c>
      <c r="O13" s="8" t="s">
        <v>196</v>
      </c>
      <c r="P13" s="7">
        <f>Table37[[#This Row],[DEMZ]]-Table37[[#This Row],[KnownZ]]</f>
        <v>9.7999999999998977E-2</v>
      </c>
      <c r="Q13" s="8">
        <f>ABS(Table37[[#This Row],[DeltaZ]])</f>
        <v>9.7999999999998977E-2</v>
      </c>
      <c r="R13" s="13"/>
      <c r="S13" s="14"/>
      <c r="T13" s="17"/>
      <c r="U13" s="17"/>
      <c r="V13" s="17"/>
      <c r="W13" s="17"/>
      <c r="X13" s="17"/>
      <c r="Y13" s="17"/>
      <c r="Z13" s="19"/>
    </row>
    <row r="14" spans="1:28" x14ac:dyDescent="0.25">
      <c r="A14" s="5" t="s">
        <v>149</v>
      </c>
      <c r="B14" s="17">
        <v>734816.01300000004</v>
      </c>
      <c r="C14" s="17">
        <v>3712590.9509999999</v>
      </c>
      <c r="D14" s="17">
        <v>33.753</v>
      </c>
      <c r="E14" s="17">
        <v>33.771000000000001</v>
      </c>
      <c r="F14" s="8" t="s">
        <v>196</v>
      </c>
      <c r="G14" s="7">
        <v>1.7999999999999999E-2</v>
      </c>
      <c r="H14" s="8">
        <f>ABS(Table3[[#This Row],[DeltaZ]])</f>
        <v>1.7999999999999999E-2</v>
      </c>
      <c r="I14" s="13"/>
      <c r="J14" s="5" t="s">
        <v>149</v>
      </c>
      <c r="K14" s="17">
        <v>734816.01300000004</v>
      </c>
      <c r="L14" s="17">
        <v>3712590.9509999999</v>
      </c>
      <c r="M14" s="17">
        <v>33.753</v>
      </c>
      <c r="N14" s="17">
        <v>33.786000000000001</v>
      </c>
      <c r="O14" s="8" t="s">
        <v>196</v>
      </c>
      <c r="P14" s="7">
        <f>Table37[[#This Row],[DEMZ]]-Table37[[#This Row],[KnownZ]]</f>
        <v>3.3000000000001251E-2</v>
      </c>
      <c r="Q14" s="8">
        <f>ABS(Table37[[#This Row],[DeltaZ]])</f>
        <v>3.3000000000001251E-2</v>
      </c>
      <c r="R14" s="13"/>
      <c r="S14" s="14"/>
      <c r="T14" s="17"/>
      <c r="U14" s="17"/>
      <c r="V14" s="17"/>
      <c r="W14" s="17"/>
      <c r="X14" s="23"/>
      <c r="Y14" s="17"/>
      <c r="Z14" s="19"/>
    </row>
    <row r="15" spans="1:28" x14ac:dyDescent="0.25">
      <c r="A15" s="5" t="s">
        <v>150</v>
      </c>
      <c r="B15" s="17">
        <v>734950.50100000005</v>
      </c>
      <c r="C15" s="17">
        <v>3698947.682</v>
      </c>
      <c r="D15" s="17">
        <v>35.451000000000001</v>
      </c>
      <c r="E15" s="17">
        <v>35.51</v>
      </c>
      <c r="F15" s="8" t="s">
        <v>197</v>
      </c>
      <c r="G15" s="7">
        <v>5.8999999999999997E-2</v>
      </c>
      <c r="H15" s="8">
        <f>ABS(Table3[[#This Row],[DeltaZ]])</f>
        <v>5.8999999999999997E-2</v>
      </c>
      <c r="I15" s="13"/>
      <c r="J15" s="5" t="s">
        <v>150</v>
      </c>
      <c r="K15" s="17">
        <v>734950.50100000005</v>
      </c>
      <c r="L15" s="17">
        <v>3698947.682</v>
      </c>
      <c r="M15" s="17">
        <v>35.451000000000001</v>
      </c>
      <c r="N15" s="17">
        <v>35.505000000000003</v>
      </c>
      <c r="O15" s="8" t="s">
        <v>197</v>
      </c>
      <c r="P15" s="7">
        <f>Table37[[#This Row],[DEMZ]]-Table37[[#This Row],[KnownZ]]</f>
        <v>5.4000000000002046E-2</v>
      </c>
      <c r="Q15" s="8">
        <f>ABS(Table37[[#This Row],[DeltaZ]])</f>
        <v>5.4000000000002046E-2</v>
      </c>
      <c r="R15" s="13"/>
      <c r="S15" s="14"/>
      <c r="T15" s="17"/>
      <c r="U15" s="17"/>
      <c r="V15" s="17"/>
      <c r="W15" s="17"/>
      <c r="X15" s="23"/>
      <c r="Y15" s="17"/>
      <c r="Z15" s="19"/>
    </row>
    <row r="16" spans="1:28" x14ac:dyDescent="0.25">
      <c r="A16" s="5" t="s">
        <v>151</v>
      </c>
      <c r="B16" s="17">
        <v>728914.30099999998</v>
      </c>
      <c r="C16" s="17">
        <v>3698789.4160000002</v>
      </c>
      <c r="D16" s="17">
        <v>33.676000000000002</v>
      </c>
      <c r="E16" s="17">
        <v>33.603999999999999</v>
      </c>
      <c r="F16" s="8" t="s">
        <v>196</v>
      </c>
      <c r="G16" s="7">
        <v>-7.1999999999999995E-2</v>
      </c>
      <c r="H16" s="8">
        <f>ABS(Table3[[#This Row],[DeltaZ]])</f>
        <v>7.1999999999999995E-2</v>
      </c>
      <c r="I16" s="13"/>
      <c r="J16" s="5" t="s">
        <v>151</v>
      </c>
      <c r="K16" s="17">
        <v>728914.30099999998</v>
      </c>
      <c r="L16" s="17">
        <v>3698789.4160000002</v>
      </c>
      <c r="M16" s="17">
        <v>33.676000000000002</v>
      </c>
      <c r="N16" s="17">
        <v>33.606000000000002</v>
      </c>
      <c r="O16" s="8" t="s">
        <v>196</v>
      </c>
      <c r="P16" s="7">
        <f>Table37[[#This Row],[DEMZ]]-Table37[[#This Row],[KnownZ]]</f>
        <v>-7.0000000000000284E-2</v>
      </c>
      <c r="Q16" s="8">
        <f>ABS(Table37[[#This Row],[DeltaZ]])</f>
        <v>7.0000000000000284E-2</v>
      </c>
      <c r="R16" s="13"/>
      <c r="S16" s="14"/>
      <c r="T16" s="17"/>
      <c r="U16" s="17"/>
      <c r="V16" s="17"/>
      <c r="W16" s="17"/>
      <c r="X16" s="23"/>
      <c r="Y16" s="17"/>
      <c r="Z16" s="19"/>
    </row>
    <row r="17" spans="1:26" x14ac:dyDescent="0.25">
      <c r="A17" s="5" t="s">
        <v>152</v>
      </c>
      <c r="B17" s="17">
        <v>726951.41099999996</v>
      </c>
      <c r="C17" s="17">
        <v>3689946.3</v>
      </c>
      <c r="D17" s="17">
        <v>31.776</v>
      </c>
      <c r="E17" s="17">
        <v>31.722999999999999</v>
      </c>
      <c r="F17" s="8" t="s">
        <v>196</v>
      </c>
      <c r="G17" s="7">
        <v>-5.2999999999999999E-2</v>
      </c>
      <c r="H17" s="8">
        <f>ABS(Table3[[#This Row],[DeltaZ]])</f>
        <v>5.2999999999999999E-2</v>
      </c>
      <c r="I17" s="13"/>
      <c r="J17" s="5" t="s">
        <v>152</v>
      </c>
      <c r="K17" s="17">
        <v>726951.41099999996</v>
      </c>
      <c r="L17" s="17">
        <v>3689946.3</v>
      </c>
      <c r="M17" s="17">
        <v>31.776</v>
      </c>
      <c r="N17" s="17">
        <v>31.704999999999998</v>
      </c>
      <c r="O17" s="8" t="s">
        <v>196</v>
      </c>
      <c r="P17" s="7">
        <f>Table37[[#This Row],[DEMZ]]-Table37[[#This Row],[KnownZ]]</f>
        <v>-7.1000000000001506E-2</v>
      </c>
      <c r="Q17" s="8">
        <f>ABS(Table37[[#This Row],[DeltaZ]])</f>
        <v>7.1000000000001506E-2</v>
      </c>
      <c r="R17" s="13"/>
      <c r="S17" s="14"/>
      <c r="T17" s="17"/>
      <c r="U17" s="17"/>
      <c r="V17" s="17"/>
      <c r="W17" s="17"/>
      <c r="X17" s="17"/>
      <c r="Y17" s="17"/>
      <c r="Z17" s="19"/>
    </row>
    <row r="18" spans="1:26" x14ac:dyDescent="0.25">
      <c r="A18" s="5" t="s">
        <v>153</v>
      </c>
      <c r="B18" s="17">
        <v>720541.54099999997</v>
      </c>
      <c r="C18" s="17">
        <v>3699156.3360000001</v>
      </c>
      <c r="D18" s="17">
        <v>33.014000000000003</v>
      </c>
      <c r="E18" s="17">
        <v>33.067999999999998</v>
      </c>
      <c r="F18" s="8" t="s">
        <v>196</v>
      </c>
      <c r="G18" s="7">
        <v>5.3999999999999999E-2</v>
      </c>
      <c r="H18" s="8">
        <f>ABS(Table3[[#This Row],[DeltaZ]])</f>
        <v>5.3999999999999999E-2</v>
      </c>
      <c r="I18" s="13"/>
      <c r="J18" s="5" t="s">
        <v>153</v>
      </c>
      <c r="K18" s="17">
        <v>720541.54099999997</v>
      </c>
      <c r="L18" s="17">
        <v>3699156.3360000001</v>
      </c>
      <c r="M18" s="17">
        <v>33.014000000000003</v>
      </c>
      <c r="N18" s="17">
        <v>33.051000000000002</v>
      </c>
      <c r="O18" s="8" t="s">
        <v>196</v>
      </c>
      <c r="P18" s="7">
        <f>Table37[[#This Row],[DEMZ]]-Table37[[#This Row],[KnownZ]]</f>
        <v>3.6999999999999034E-2</v>
      </c>
      <c r="Q18" s="8">
        <f>ABS(Table37[[#This Row],[DeltaZ]])</f>
        <v>3.6999999999999034E-2</v>
      </c>
      <c r="R18" s="13"/>
      <c r="S18" s="14"/>
      <c r="T18" s="17"/>
      <c r="U18" s="17"/>
      <c r="V18" s="17"/>
      <c r="W18" s="17"/>
      <c r="X18" s="17"/>
      <c r="Y18" s="17"/>
      <c r="Z18" s="19"/>
    </row>
    <row r="19" spans="1:26" x14ac:dyDescent="0.25">
      <c r="A19" s="5" t="s">
        <v>154</v>
      </c>
      <c r="B19" s="17">
        <v>721618.41</v>
      </c>
      <c r="C19" s="17">
        <v>3718089.6660000002</v>
      </c>
      <c r="D19" s="17">
        <v>36.335999999999999</v>
      </c>
      <c r="E19" s="17">
        <v>36.390999999999998</v>
      </c>
      <c r="F19" s="8" t="s">
        <v>196</v>
      </c>
      <c r="G19" s="7">
        <v>5.5E-2</v>
      </c>
      <c r="H19" s="8">
        <f>ABS(Table3[[#This Row],[DeltaZ]])</f>
        <v>5.5E-2</v>
      </c>
      <c r="I19" s="13"/>
      <c r="J19" s="5" t="s">
        <v>154</v>
      </c>
      <c r="K19" s="17">
        <v>721618.41</v>
      </c>
      <c r="L19" s="17">
        <v>3718089.6660000002</v>
      </c>
      <c r="M19" s="17">
        <v>36.335999999999999</v>
      </c>
      <c r="N19" s="17">
        <v>36.390999999999998</v>
      </c>
      <c r="O19" s="8" t="s">
        <v>196</v>
      </c>
      <c r="P19" s="7">
        <f>Table37[[#This Row],[DEMZ]]-Table37[[#This Row],[KnownZ]]</f>
        <v>5.4999999999999716E-2</v>
      </c>
      <c r="Q19" s="8">
        <f>ABS(Table37[[#This Row],[DeltaZ]])</f>
        <v>5.4999999999999716E-2</v>
      </c>
      <c r="R19" s="13"/>
      <c r="S19" s="14"/>
      <c r="T19" s="17"/>
      <c r="U19" s="17"/>
      <c r="V19" s="17"/>
      <c r="W19" s="17"/>
      <c r="X19" s="17"/>
      <c r="Y19" s="17"/>
      <c r="Z19" s="19"/>
    </row>
    <row r="20" spans="1:26" x14ac:dyDescent="0.25">
      <c r="A20" s="5" t="s">
        <v>155</v>
      </c>
      <c r="B20" s="17">
        <v>709178.745</v>
      </c>
      <c r="C20" s="17">
        <v>3719484.3849999998</v>
      </c>
      <c r="D20" s="17">
        <v>37.432000000000002</v>
      </c>
      <c r="E20" s="17">
        <v>37.365000000000002</v>
      </c>
      <c r="F20" s="8" t="s">
        <v>10</v>
      </c>
      <c r="G20" s="7">
        <v>-6.7000000000000004E-2</v>
      </c>
      <c r="H20" s="8">
        <f>ABS(Table3[[#This Row],[DeltaZ]])</f>
        <v>6.7000000000000004E-2</v>
      </c>
      <c r="I20" s="13"/>
      <c r="J20" s="5" t="s">
        <v>155</v>
      </c>
      <c r="K20" s="17">
        <v>709178.745</v>
      </c>
      <c r="L20" s="17">
        <v>3719484.3849999998</v>
      </c>
      <c r="M20" s="17">
        <v>37.432000000000002</v>
      </c>
      <c r="N20" s="17">
        <v>37.359000000000002</v>
      </c>
      <c r="O20" s="8" t="s">
        <v>10</v>
      </c>
      <c r="P20" s="7">
        <f>Table37[[#This Row],[DEMZ]]-Table37[[#This Row],[KnownZ]]</f>
        <v>-7.3000000000000398E-2</v>
      </c>
      <c r="Q20" s="8">
        <f>ABS(Table37[[#This Row],[DeltaZ]])</f>
        <v>7.3000000000000398E-2</v>
      </c>
      <c r="R20" s="13"/>
      <c r="S20" s="14"/>
      <c r="T20" s="17"/>
      <c r="U20" s="17"/>
      <c r="V20" s="17"/>
      <c r="W20" s="17"/>
      <c r="X20" s="23"/>
      <c r="Y20" s="17"/>
      <c r="Z20" s="19"/>
    </row>
    <row r="21" spans="1:26" x14ac:dyDescent="0.25">
      <c r="A21" s="5" t="s">
        <v>156</v>
      </c>
      <c r="B21" s="17">
        <v>714172.10400000005</v>
      </c>
      <c r="C21" s="17">
        <v>3713930.696</v>
      </c>
      <c r="D21" s="17">
        <v>35.944000000000003</v>
      </c>
      <c r="E21" s="17">
        <v>35.999000000000002</v>
      </c>
      <c r="F21" s="8" t="s">
        <v>195</v>
      </c>
      <c r="G21" s="7">
        <v>5.5E-2</v>
      </c>
      <c r="H21" s="8">
        <f>ABS(Table3[[#This Row],[DeltaZ]])</f>
        <v>5.5E-2</v>
      </c>
      <c r="I21" s="13"/>
      <c r="J21" s="5" t="s">
        <v>156</v>
      </c>
      <c r="K21" s="17">
        <v>714172.10400000005</v>
      </c>
      <c r="L21" s="17">
        <v>3713930.696</v>
      </c>
      <c r="M21" s="17">
        <v>35.944000000000003</v>
      </c>
      <c r="N21" s="17">
        <v>35.993000000000002</v>
      </c>
      <c r="O21" s="8" t="s">
        <v>195</v>
      </c>
      <c r="P21" s="7">
        <f>Table37[[#This Row],[DEMZ]]-Table37[[#This Row],[KnownZ]]</f>
        <v>4.8999999999999488E-2</v>
      </c>
      <c r="Q21" s="8">
        <f>ABS(Table37[[#This Row],[DeltaZ]])</f>
        <v>4.8999999999999488E-2</v>
      </c>
      <c r="R21" s="13"/>
      <c r="S21" s="14"/>
      <c r="T21" s="17"/>
      <c r="U21" s="17"/>
      <c r="V21" s="17"/>
      <c r="W21" s="17"/>
      <c r="X21" s="17"/>
      <c r="Y21" s="17"/>
      <c r="Z21" s="19"/>
    </row>
    <row r="22" spans="1:26" x14ac:dyDescent="0.25">
      <c r="A22" s="5" t="s">
        <v>157</v>
      </c>
      <c r="B22" s="17">
        <v>722341.03899999999</v>
      </c>
      <c r="C22" s="17">
        <v>3704995.6039999998</v>
      </c>
      <c r="D22" s="17">
        <v>33.616</v>
      </c>
      <c r="E22" s="17">
        <v>33.658000000000001</v>
      </c>
      <c r="F22" s="8" t="s">
        <v>196</v>
      </c>
      <c r="G22" s="7">
        <v>4.2000000000000003E-2</v>
      </c>
      <c r="H22" s="8">
        <f>ABS(Table3[[#This Row],[DeltaZ]])</f>
        <v>4.2000000000000003E-2</v>
      </c>
      <c r="I22" s="13"/>
      <c r="J22" s="5" t="s">
        <v>157</v>
      </c>
      <c r="K22" s="17">
        <v>722341.03899999999</v>
      </c>
      <c r="L22" s="17">
        <v>3704995.6039999998</v>
      </c>
      <c r="M22" s="17">
        <v>33.616</v>
      </c>
      <c r="N22" s="17">
        <v>33.661999999999999</v>
      </c>
      <c r="O22" s="8" t="s">
        <v>196</v>
      </c>
      <c r="P22" s="7">
        <f>Table37[[#This Row],[DEMZ]]-Table37[[#This Row],[KnownZ]]</f>
        <v>4.5999999999999375E-2</v>
      </c>
      <c r="Q22" s="8">
        <f>ABS(Table37[[#This Row],[DeltaZ]])</f>
        <v>4.5999999999999375E-2</v>
      </c>
      <c r="R22" s="13"/>
      <c r="S22" s="14"/>
      <c r="T22" s="17"/>
      <c r="U22" s="17"/>
      <c r="V22" s="17"/>
      <c r="W22" s="17"/>
      <c r="X22" s="17"/>
      <c r="Y22" s="17"/>
      <c r="Z22" s="19"/>
    </row>
    <row r="23" spans="1:26" x14ac:dyDescent="0.25">
      <c r="A23" s="5" t="s">
        <v>158</v>
      </c>
      <c r="B23" s="8">
        <v>712626.48600000003</v>
      </c>
      <c r="C23" s="8">
        <v>3706584.7310000001</v>
      </c>
      <c r="D23" s="8">
        <v>35.9</v>
      </c>
      <c r="E23" s="8">
        <v>35.924999999999997</v>
      </c>
      <c r="F23" s="8" t="s">
        <v>196</v>
      </c>
      <c r="G23" s="8">
        <v>2.5000000000000001E-2</v>
      </c>
      <c r="H23" s="8">
        <f>ABS(Table3[[#This Row],[DeltaZ]])</f>
        <v>2.5000000000000001E-2</v>
      </c>
      <c r="I23" s="13"/>
      <c r="J23" s="5" t="s">
        <v>158</v>
      </c>
      <c r="K23" s="8">
        <v>712626.48600000003</v>
      </c>
      <c r="L23" s="8">
        <v>3706584.7310000001</v>
      </c>
      <c r="M23" s="8">
        <v>35.9</v>
      </c>
      <c r="N23" s="8">
        <v>35.920999999999999</v>
      </c>
      <c r="O23" s="8" t="s">
        <v>196</v>
      </c>
      <c r="P23" s="8">
        <f>Table37[[#This Row],[DEMZ]]-Table37[[#This Row],[KnownZ]]</f>
        <v>2.1000000000000796E-2</v>
      </c>
      <c r="Q23" s="8">
        <f>ABS(Table37[[#This Row],[DeltaZ]])</f>
        <v>2.1000000000000796E-2</v>
      </c>
      <c r="R23" s="13"/>
      <c r="S23" s="14"/>
      <c r="T23" s="17"/>
      <c r="U23" s="17"/>
      <c r="V23" s="17"/>
      <c r="W23" s="17"/>
      <c r="X23" s="17"/>
      <c r="Y23" s="17"/>
      <c r="Z23" s="19"/>
    </row>
    <row r="24" spans="1:26" x14ac:dyDescent="0.25">
      <c r="A24" s="5" t="s">
        <v>159</v>
      </c>
      <c r="B24" s="8">
        <v>724290.91099999996</v>
      </c>
      <c r="C24" s="8">
        <v>3688330.602</v>
      </c>
      <c r="D24" s="8">
        <v>32.591000000000001</v>
      </c>
      <c r="E24" s="8">
        <v>32.530999999999999</v>
      </c>
      <c r="F24" s="8" t="s">
        <v>10</v>
      </c>
      <c r="G24" s="8">
        <v>-0.06</v>
      </c>
      <c r="H24" s="8">
        <f>ABS(Table3[[#This Row],[DeltaZ]])</f>
        <v>0.06</v>
      </c>
      <c r="I24" s="13"/>
      <c r="J24" s="5" t="s">
        <v>159</v>
      </c>
      <c r="K24" s="8">
        <v>724290.91099999996</v>
      </c>
      <c r="L24" s="8">
        <v>3688330.602</v>
      </c>
      <c r="M24" s="8">
        <v>32.591000000000001</v>
      </c>
      <c r="N24" s="8">
        <v>32.552999999999997</v>
      </c>
      <c r="O24" s="8" t="s">
        <v>10</v>
      </c>
      <c r="P24" s="8">
        <f>Table37[[#This Row],[DEMZ]]-Table37[[#This Row],[KnownZ]]</f>
        <v>-3.8000000000003809E-2</v>
      </c>
      <c r="Q24" s="8">
        <f>ABS(Table37[[#This Row],[DeltaZ]])</f>
        <v>3.8000000000003809E-2</v>
      </c>
      <c r="R24" s="13"/>
      <c r="S24" s="14"/>
      <c r="T24" s="17"/>
      <c r="U24" s="17"/>
      <c r="V24" s="17"/>
      <c r="W24" s="17"/>
      <c r="X24" s="17"/>
      <c r="Y24" s="17"/>
      <c r="Z24" s="13"/>
    </row>
    <row r="25" spans="1:26" x14ac:dyDescent="0.25">
      <c r="A25" s="5" t="s">
        <v>160</v>
      </c>
      <c r="B25" s="8">
        <v>710095.97900000005</v>
      </c>
      <c r="C25" s="8">
        <v>3687901.5260000001</v>
      </c>
      <c r="D25" s="8">
        <v>32.091999999999999</v>
      </c>
      <c r="E25" s="8">
        <v>32.204999999999998</v>
      </c>
      <c r="F25" s="8" t="s">
        <v>196</v>
      </c>
      <c r="G25" s="8">
        <v>0.113</v>
      </c>
      <c r="H25" s="8">
        <f>ABS(Table3[[#This Row],[DeltaZ]])</f>
        <v>0.113</v>
      </c>
      <c r="I25" s="13"/>
      <c r="J25" s="5" t="s">
        <v>160</v>
      </c>
      <c r="K25" s="8">
        <v>710095.97900000005</v>
      </c>
      <c r="L25" s="8">
        <v>3687901.5260000001</v>
      </c>
      <c r="M25" s="8">
        <v>32.091999999999999</v>
      </c>
      <c r="N25" s="8">
        <v>32.194000000000003</v>
      </c>
      <c r="O25" s="8" t="s">
        <v>196</v>
      </c>
      <c r="P25" s="8">
        <f>Table37[[#This Row],[DEMZ]]-Table37[[#This Row],[KnownZ]]</f>
        <v>0.10200000000000387</v>
      </c>
      <c r="Q25" s="8">
        <f>ABS(Table37[[#This Row],[DeltaZ]])</f>
        <v>0.10200000000000387</v>
      </c>
      <c r="R25" s="13"/>
      <c r="S25" s="14"/>
      <c r="T25" s="17"/>
      <c r="U25" s="17"/>
      <c r="V25" s="17"/>
      <c r="W25" s="17"/>
      <c r="X25" s="17"/>
      <c r="Y25" s="17"/>
      <c r="Z25" s="13"/>
    </row>
    <row r="26" spans="1:26" x14ac:dyDescent="0.25">
      <c r="A26" s="5" t="s">
        <v>200</v>
      </c>
      <c r="B26" s="8">
        <v>709278.33200000005</v>
      </c>
      <c r="C26" s="8">
        <v>3713073.4369999999</v>
      </c>
      <c r="D26" s="8">
        <v>36.201000000000001</v>
      </c>
      <c r="E26" s="8">
        <v>36.264000000000003</v>
      </c>
      <c r="F26" s="8" t="s">
        <v>196</v>
      </c>
      <c r="G26" s="8">
        <v>6.3E-2</v>
      </c>
      <c r="H26" s="8">
        <f>ABS(Table3[[#This Row],[DeltaZ]])</f>
        <v>6.3E-2</v>
      </c>
      <c r="I26" s="13"/>
      <c r="J26" s="5" t="s">
        <v>200</v>
      </c>
      <c r="K26" s="8">
        <v>709278.33200000005</v>
      </c>
      <c r="L26" s="8">
        <v>3713073.4369999999</v>
      </c>
      <c r="M26" s="8">
        <v>36.201000000000001</v>
      </c>
      <c r="N26" s="8">
        <v>36.265999999999998</v>
      </c>
      <c r="O26" s="8" t="s">
        <v>196</v>
      </c>
      <c r="P26" s="8">
        <f>Table37[[#This Row],[DEMZ]]-Table37[[#This Row],[KnownZ]]</f>
        <v>6.4999999999997726E-2</v>
      </c>
      <c r="Q26" s="8">
        <f>ABS(Table37[[#This Row],[DeltaZ]])</f>
        <v>6.4999999999997726E-2</v>
      </c>
      <c r="R26" s="13"/>
      <c r="S26" s="14"/>
      <c r="T26" s="17"/>
      <c r="U26" s="17"/>
      <c r="V26" s="17"/>
      <c r="W26" s="17"/>
      <c r="X26" s="17"/>
      <c r="Y26" s="17"/>
      <c r="Z26" s="13"/>
    </row>
    <row r="27" spans="1:26" x14ac:dyDescent="0.25">
      <c r="A27" s="5" t="s">
        <v>161</v>
      </c>
      <c r="B27" s="8">
        <v>712739.75600000005</v>
      </c>
      <c r="C27" s="8">
        <v>3700072.858</v>
      </c>
      <c r="D27" s="8">
        <v>34.423000000000002</v>
      </c>
      <c r="E27" s="8">
        <v>34.451999999999998</v>
      </c>
      <c r="F27" s="8" t="s">
        <v>10</v>
      </c>
      <c r="G27" s="8">
        <v>2.9000000000000001E-2</v>
      </c>
      <c r="H27" s="8">
        <f>ABS(Table3[[#This Row],[DeltaZ]])</f>
        <v>2.9000000000000001E-2</v>
      </c>
      <c r="I27" s="13"/>
      <c r="J27" s="5" t="s">
        <v>161</v>
      </c>
      <c r="K27" s="8">
        <v>712739.75600000005</v>
      </c>
      <c r="L27" s="8">
        <v>3700072.858</v>
      </c>
      <c r="M27" s="8">
        <v>34.423000000000002</v>
      </c>
      <c r="N27" s="8">
        <v>34.433</v>
      </c>
      <c r="O27" s="8" t="s">
        <v>10</v>
      </c>
      <c r="P27" s="8">
        <f>Table37[[#This Row],[DEMZ]]-Table37[[#This Row],[KnownZ]]</f>
        <v>9.9999999999980105E-3</v>
      </c>
      <c r="Q27" s="8">
        <f>ABS(Table37[[#This Row],[DeltaZ]])</f>
        <v>9.9999999999980105E-3</v>
      </c>
      <c r="R27" s="13"/>
      <c r="S27" s="14"/>
      <c r="T27" s="17"/>
      <c r="U27" s="17"/>
      <c r="V27" s="17"/>
      <c r="W27" s="17"/>
      <c r="X27" s="17"/>
      <c r="Y27" s="17"/>
      <c r="Z27" s="13"/>
    </row>
    <row r="28" spans="1:26" x14ac:dyDescent="0.25">
      <c r="A28" s="5" t="s">
        <v>162</v>
      </c>
      <c r="B28" s="8">
        <v>698695.82799999998</v>
      </c>
      <c r="C28" s="8">
        <v>3718909.5860000001</v>
      </c>
      <c r="D28" s="8">
        <v>37.633000000000003</v>
      </c>
      <c r="E28" s="8">
        <v>37.707000000000001</v>
      </c>
      <c r="F28" s="8" t="s">
        <v>196</v>
      </c>
      <c r="G28" s="8">
        <v>7.3999999999999996E-2</v>
      </c>
      <c r="H28" s="8">
        <f>ABS(Table3[[#This Row],[DeltaZ]])</f>
        <v>7.3999999999999996E-2</v>
      </c>
      <c r="I28" s="13"/>
      <c r="J28" s="5" t="s">
        <v>162</v>
      </c>
      <c r="K28" s="8">
        <v>698695.82799999998</v>
      </c>
      <c r="L28" s="8">
        <v>3718909.5860000001</v>
      </c>
      <c r="M28" s="8">
        <v>37.633000000000003</v>
      </c>
      <c r="N28" s="8">
        <v>37.707000000000001</v>
      </c>
      <c r="O28" s="8" t="s">
        <v>196</v>
      </c>
      <c r="P28" s="8">
        <f>Table37[[#This Row],[DEMZ]]-Table37[[#This Row],[KnownZ]]</f>
        <v>7.3999999999998067E-2</v>
      </c>
      <c r="Q28" s="8">
        <f>ABS(Table37[[#This Row],[DeltaZ]])</f>
        <v>7.3999999999998067E-2</v>
      </c>
      <c r="R28" s="13"/>
      <c r="S28" s="14"/>
      <c r="T28" s="17"/>
      <c r="U28" s="17"/>
      <c r="V28" s="17"/>
      <c r="W28" s="17"/>
      <c r="X28" s="17"/>
      <c r="Y28" s="17"/>
      <c r="Z28" s="13"/>
    </row>
    <row r="29" spans="1:26" x14ac:dyDescent="0.25">
      <c r="A29" s="5" t="s">
        <v>163</v>
      </c>
      <c r="B29" s="8">
        <v>687515.92</v>
      </c>
      <c r="C29" s="8">
        <v>3719992.7719999999</v>
      </c>
      <c r="D29" s="8">
        <v>40</v>
      </c>
      <c r="E29" s="8">
        <v>40.002000000000002</v>
      </c>
      <c r="F29" s="8" t="s">
        <v>196</v>
      </c>
      <c r="G29" s="8">
        <v>2E-3</v>
      </c>
      <c r="H29" s="8">
        <f>ABS(Table3[[#This Row],[DeltaZ]])</f>
        <v>2E-3</v>
      </c>
      <c r="I29" s="13"/>
      <c r="J29" s="5" t="s">
        <v>163</v>
      </c>
      <c r="K29" s="8">
        <v>687515.92</v>
      </c>
      <c r="L29" s="8">
        <v>3719992.7719999999</v>
      </c>
      <c r="M29" s="8">
        <v>40</v>
      </c>
      <c r="N29" s="8">
        <v>39.969000000000001</v>
      </c>
      <c r="O29" s="8" t="s">
        <v>196</v>
      </c>
      <c r="P29" s="8">
        <f>Table37[[#This Row],[DEMZ]]-Table37[[#This Row],[KnownZ]]</f>
        <v>-3.0999999999998806E-2</v>
      </c>
      <c r="Q29" s="8">
        <f>ABS(Table37[[#This Row],[DeltaZ]])</f>
        <v>3.0999999999998806E-2</v>
      </c>
      <c r="R29" s="13"/>
      <c r="S29" s="14"/>
      <c r="T29" s="17"/>
      <c r="U29" s="17"/>
      <c r="V29" s="17"/>
      <c r="W29" s="17"/>
      <c r="X29" s="17"/>
      <c r="Y29" s="17"/>
      <c r="Z29" s="13"/>
    </row>
    <row r="30" spans="1:26" x14ac:dyDescent="0.25">
      <c r="A30" s="5" t="s">
        <v>164</v>
      </c>
      <c r="B30" s="8">
        <v>697962.397</v>
      </c>
      <c r="C30" s="8">
        <v>3709161.7489999998</v>
      </c>
      <c r="D30" s="8">
        <v>35.56</v>
      </c>
      <c r="E30" s="8">
        <v>34.914000000000001</v>
      </c>
      <c r="F30" s="8" t="s">
        <v>196</v>
      </c>
      <c r="G30" s="8">
        <v>-0.64600000000000002</v>
      </c>
      <c r="H30" s="8">
        <f>ABS(Table3[[#This Row],[DeltaZ]])</f>
        <v>0.64600000000000002</v>
      </c>
      <c r="I30" s="13"/>
      <c r="J30" s="5" t="s">
        <v>164</v>
      </c>
      <c r="K30" s="8">
        <v>697962.397</v>
      </c>
      <c r="L30" s="8">
        <v>3709161.7489999998</v>
      </c>
      <c r="M30" s="8">
        <v>35.56</v>
      </c>
      <c r="N30" s="8">
        <v>34.789000000000001</v>
      </c>
      <c r="O30" s="8" t="s">
        <v>196</v>
      </c>
      <c r="P30" s="8">
        <f>Table37[[#This Row],[DEMZ]]-Table37[[#This Row],[KnownZ]]</f>
        <v>-0.7710000000000008</v>
      </c>
      <c r="Q30" s="8">
        <f>ABS(Table37[[#This Row],[DeltaZ]])</f>
        <v>0.7710000000000008</v>
      </c>
      <c r="R30" s="13"/>
      <c r="S30" s="14"/>
      <c r="T30" s="17"/>
      <c r="U30" s="17"/>
      <c r="V30" s="17"/>
      <c r="W30" s="17"/>
      <c r="X30" s="17"/>
      <c r="Y30" s="17"/>
      <c r="Z30" s="13"/>
    </row>
    <row r="31" spans="1:26" x14ac:dyDescent="0.25">
      <c r="A31" s="5" t="s">
        <v>165</v>
      </c>
      <c r="B31" s="8">
        <v>700763.91200000001</v>
      </c>
      <c r="C31" s="8">
        <v>3707649.6239999998</v>
      </c>
      <c r="D31" s="8">
        <v>35.674999999999997</v>
      </c>
      <c r="E31" s="8">
        <v>35.597000000000001</v>
      </c>
      <c r="F31" s="8" t="s">
        <v>197</v>
      </c>
      <c r="G31" s="8">
        <v>-7.8E-2</v>
      </c>
      <c r="H31" s="8">
        <f>ABS(Table3[[#This Row],[DeltaZ]])</f>
        <v>7.8E-2</v>
      </c>
      <c r="I31" s="13"/>
      <c r="J31" s="5" t="s">
        <v>165</v>
      </c>
      <c r="K31" s="8">
        <v>700763.91200000001</v>
      </c>
      <c r="L31" s="8">
        <v>3707649.6239999998</v>
      </c>
      <c r="M31" s="8">
        <v>35.674999999999997</v>
      </c>
      <c r="N31" s="8">
        <v>35.594000000000001</v>
      </c>
      <c r="O31" s="8" t="s">
        <v>197</v>
      </c>
      <c r="P31" s="8">
        <f>Table37[[#This Row],[DEMZ]]-Table37[[#This Row],[KnownZ]]</f>
        <v>-8.0999999999995964E-2</v>
      </c>
      <c r="Q31" s="8">
        <f>ABS(Table37[[#This Row],[DeltaZ]])</f>
        <v>8.0999999999995964E-2</v>
      </c>
      <c r="R31" s="13"/>
      <c r="S31" s="14"/>
      <c r="T31" s="17"/>
      <c r="U31" s="17"/>
      <c r="V31" s="17"/>
      <c r="W31" s="17"/>
      <c r="X31" s="17"/>
      <c r="Y31" s="17"/>
      <c r="Z31" s="13"/>
    </row>
    <row r="32" spans="1:26" x14ac:dyDescent="0.25">
      <c r="A32" s="5" t="s">
        <v>166</v>
      </c>
      <c r="B32" s="8">
        <v>700572.027</v>
      </c>
      <c r="C32" s="8">
        <v>3701222.3220000002</v>
      </c>
      <c r="D32" s="8">
        <v>35.124000000000002</v>
      </c>
      <c r="E32" s="8">
        <v>34.918999999999997</v>
      </c>
      <c r="F32" s="8" t="s">
        <v>196</v>
      </c>
      <c r="G32" s="8">
        <v>-0.20499999999999999</v>
      </c>
      <c r="H32" s="8">
        <f>ABS(Table3[[#This Row],[DeltaZ]])</f>
        <v>0.20499999999999999</v>
      </c>
      <c r="I32" s="13"/>
      <c r="J32" s="5" t="s">
        <v>166</v>
      </c>
      <c r="K32" s="8">
        <v>700572.027</v>
      </c>
      <c r="L32" s="8">
        <v>3701222.3220000002</v>
      </c>
      <c r="M32" s="8">
        <v>35.124000000000002</v>
      </c>
      <c r="N32" s="8">
        <v>34.926000000000002</v>
      </c>
      <c r="O32" s="8" t="s">
        <v>196</v>
      </c>
      <c r="P32" s="8">
        <f>Table37[[#This Row],[DEMZ]]-Table37[[#This Row],[KnownZ]]</f>
        <v>-0.1980000000000004</v>
      </c>
      <c r="Q32" s="8">
        <f>ABS(Table37[[#This Row],[DeltaZ]])</f>
        <v>0.1980000000000004</v>
      </c>
      <c r="R32" s="13"/>
      <c r="S32" s="14"/>
      <c r="T32" s="17"/>
      <c r="U32" s="17"/>
      <c r="V32" s="17"/>
      <c r="W32" s="17"/>
      <c r="X32" s="17"/>
      <c r="Y32" s="17"/>
      <c r="Z32" s="13"/>
    </row>
    <row r="33" spans="1:26" x14ac:dyDescent="0.25">
      <c r="A33" s="5" t="s">
        <v>167</v>
      </c>
      <c r="B33" s="8">
        <v>708826.13800000004</v>
      </c>
      <c r="C33" s="8">
        <v>3705048.088</v>
      </c>
      <c r="D33" s="8">
        <v>35.49</v>
      </c>
      <c r="E33" s="8">
        <v>35.619</v>
      </c>
      <c r="F33" s="8" t="s">
        <v>196</v>
      </c>
      <c r="G33" s="8">
        <v>0.129</v>
      </c>
      <c r="H33" s="8">
        <f>ABS(Table3[[#This Row],[DeltaZ]])</f>
        <v>0.129</v>
      </c>
      <c r="I33" s="13"/>
      <c r="J33" s="5" t="s">
        <v>167</v>
      </c>
      <c r="K33" s="8">
        <v>708826.13800000004</v>
      </c>
      <c r="L33" s="8">
        <v>3705048.088</v>
      </c>
      <c r="M33" s="8">
        <v>35.49</v>
      </c>
      <c r="N33" s="8">
        <v>35.593000000000004</v>
      </c>
      <c r="O33" s="8" t="s">
        <v>196</v>
      </c>
      <c r="P33" s="8">
        <f>Table37[[#This Row],[DEMZ]]-Table37[[#This Row],[KnownZ]]</f>
        <v>0.10300000000000153</v>
      </c>
      <c r="Q33" s="8">
        <f>ABS(Table37[[#This Row],[DeltaZ]])</f>
        <v>0.10300000000000153</v>
      </c>
      <c r="R33" s="13"/>
      <c r="S33" s="14"/>
      <c r="T33" s="17"/>
      <c r="U33" s="17"/>
      <c r="V33" s="17"/>
      <c r="W33" s="17"/>
      <c r="X33" s="17"/>
      <c r="Y33" s="17"/>
      <c r="Z33" s="13"/>
    </row>
    <row r="34" spans="1:26" x14ac:dyDescent="0.25">
      <c r="A34" s="5" t="s">
        <v>168</v>
      </c>
      <c r="B34" s="8">
        <v>709566.07400000002</v>
      </c>
      <c r="C34" s="8">
        <v>3696527.284</v>
      </c>
      <c r="D34" s="8">
        <v>32.911000000000001</v>
      </c>
      <c r="E34" s="8">
        <v>32.875</v>
      </c>
      <c r="F34" s="8" t="s">
        <v>196</v>
      </c>
      <c r="G34" s="8">
        <v>-3.5999999999999997E-2</v>
      </c>
      <c r="H34" s="8">
        <f>ABS(Table3[[#This Row],[DeltaZ]])</f>
        <v>3.5999999999999997E-2</v>
      </c>
      <c r="I34" s="13"/>
      <c r="J34" s="5" t="s">
        <v>168</v>
      </c>
      <c r="K34" s="8">
        <v>709566.07400000002</v>
      </c>
      <c r="L34" s="8">
        <v>3696527.284</v>
      </c>
      <c r="M34" s="8">
        <v>32.911000000000001</v>
      </c>
      <c r="N34" s="8">
        <v>32.877000000000002</v>
      </c>
      <c r="O34" s="8" t="s">
        <v>196</v>
      </c>
      <c r="P34" s="8">
        <f>Table37[[#This Row],[DEMZ]]-Table37[[#This Row],[KnownZ]]</f>
        <v>-3.399999999999892E-2</v>
      </c>
      <c r="Q34" s="8">
        <f>ABS(Table37[[#This Row],[DeltaZ]])</f>
        <v>3.399999999999892E-2</v>
      </c>
      <c r="R34" s="13"/>
      <c r="S34" s="14"/>
      <c r="T34" s="17"/>
      <c r="U34" s="17"/>
      <c r="V34" s="17"/>
      <c r="W34" s="17"/>
      <c r="X34" s="17"/>
      <c r="Y34" s="17"/>
      <c r="Z34" s="13"/>
    </row>
    <row r="35" spans="1:26" x14ac:dyDescent="0.25">
      <c r="A35" s="5" t="s">
        <v>169</v>
      </c>
      <c r="B35" s="8">
        <v>701666.71100000001</v>
      </c>
      <c r="C35" s="8">
        <v>3689796.7059999998</v>
      </c>
      <c r="D35" s="8">
        <v>33.043999999999997</v>
      </c>
      <c r="E35" s="8">
        <v>32.695999999999998</v>
      </c>
      <c r="F35" s="8" t="s">
        <v>196</v>
      </c>
      <c r="G35" s="8">
        <v>-0.34799999999999998</v>
      </c>
      <c r="H35" s="8">
        <f>ABS(Table3[[#This Row],[DeltaZ]])</f>
        <v>0.34799999999999998</v>
      </c>
      <c r="I35" s="13"/>
      <c r="J35" s="5" t="s">
        <v>169</v>
      </c>
      <c r="K35" s="8">
        <v>701666.71100000001</v>
      </c>
      <c r="L35" s="8">
        <v>3689796.7059999998</v>
      </c>
      <c r="M35" s="8">
        <v>33.043999999999997</v>
      </c>
      <c r="N35" s="8">
        <v>32.116</v>
      </c>
      <c r="O35" s="8" t="s">
        <v>196</v>
      </c>
      <c r="P35" s="8">
        <f>Table37[[#This Row],[DEMZ]]-Table37[[#This Row],[KnownZ]]</f>
        <v>-0.92799999999999727</v>
      </c>
      <c r="Q35" s="8">
        <f>ABS(Table37[[#This Row],[DeltaZ]])</f>
        <v>0.92799999999999727</v>
      </c>
      <c r="R35" s="13"/>
      <c r="S35" s="14"/>
      <c r="T35" s="17"/>
      <c r="U35" s="17"/>
      <c r="V35" s="17"/>
      <c r="W35" s="17"/>
      <c r="X35" s="17"/>
      <c r="Y35" s="17"/>
      <c r="Z35" s="13"/>
    </row>
    <row r="36" spans="1:26" x14ac:dyDescent="0.25">
      <c r="A36" s="5" t="s">
        <v>170</v>
      </c>
      <c r="B36" s="8">
        <v>705081.65399999998</v>
      </c>
      <c r="C36" s="8">
        <v>3684604.8829999999</v>
      </c>
      <c r="D36" s="8">
        <v>31.763999999999999</v>
      </c>
      <c r="E36" s="8">
        <v>31.608000000000001</v>
      </c>
      <c r="F36" s="8" t="s">
        <v>190</v>
      </c>
      <c r="G36" s="8">
        <v>-0.156</v>
      </c>
      <c r="H36" s="8">
        <f>ABS(Table3[[#This Row],[DeltaZ]])</f>
        <v>0.156</v>
      </c>
      <c r="I36" s="13"/>
      <c r="J36" s="5" t="s">
        <v>170</v>
      </c>
      <c r="K36" s="8">
        <v>705081.65399999998</v>
      </c>
      <c r="L36" s="8">
        <v>3684604.8829999999</v>
      </c>
      <c r="M36" s="8">
        <v>31.763999999999999</v>
      </c>
      <c r="N36" s="8">
        <v>31.614999999999998</v>
      </c>
      <c r="O36" s="8" t="s">
        <v>190</v>
      </c>
      <c r="P36" s="8">
        <f>Table37[[#This Row],[DEMZ]]-Table37[[#This Row],[KnownZ]]</f>
        <v>-0.14900000000000091</v>
      </c>
      <c r="Q36" s="8">
        <f>ABS(Table37[[#This Row],[DeltaZ]])</f>
        <v>0.14900000000000091</v>
      </c>
      <c r="R36" s="13"/>
      <c r="S36" s="14"/>
      <c r="T36" s="17"/>
      <c r="U36" s="17"/>
      <c r="V36" s="17"/>
      <c r="W36" s="17"/>
      <c r="X36" s="17"/>
      <c r="Y36" s="17"/>
      <c r="Z36" s="13"/>
    </row>
    <row r="37" spans="1:26" x14ac:dyDescent="0.25">
      <c r="A37" s="5" t="s">
        <v>171</v>
      </c>
      <c r="B37" s="8">
        <v>693741.67500000005</v>
      </c>
      <c r="C37" s="8">
        <v>3684732.1839999999</v>
      </c>
      <c r="D37" s="8">
        <v>31.76</v>
      </c>
      <c r="E37" s="8">
        <v>31.786000000000001</v>
      </c>
      <c r="F37" s="8" t="s">
        <v>196</v>
      </c>
      <c r="G37" s="8">
        <v>2.5999999999999999E-2</v>
      </c>
      <c r="H37" s="8">
        <f>ABS(Table3[[#This Row],[DeltaZ]])</f>
        <v>2.5999999999999999E-2</v>
      </c>
      <c r="I37" s="13"/>
      <c r="J37" s="5" t="s">
        <v>171</v>
      </c>
      <c r="K37" s="8">
        <v>693741.67500000005</v>
      </c>
      <c r="L37" s="8">
        <v>3684732.1839999999</v>
      </c>
      <c r="M37" s="8">
        <v>31.76</v>
      </c>
      <c r="N37" s="8">
        <v>31.783999999999999</v>
      </c>
      <c r="O37" s="8" t="s">
        <v>196</v>
      </c>
      <c r="P37" s="8">
        <f>Table37[[#This Row],[DEMZ]]-Table37[[#This Row],[KnownZ]]</f>
        <v>2.3999999999997357E-2</v>
      </c>
      <c r="Q37" s="8">
        <f>ABS(Table37[[#This Row],[DeltaZ]])</f>
        <v>2.3999999999997357E-2</v>
      </c>
      <c r="R37" s="13"/>
      <c r="S37" s="14"/>
      <c r="T37" s="17"/>
      <c r="U37" s="17"/>
      <c r="V37" s="17"/>
      <c r="W37" s="17"/>
      <c r="X37" s="17"/>
      <c r="Y37" s="17"/>
      <c r="Z37" s="13"/>
    </row>
    <row r="38" spans="1:26" x14ac:dyDescent="0.25">
      <c r="A38" s="5" t="s">
        <v>172</v>
      </c>
      <c r="B38" s="8">
        <v>689302.57</v>
      </c>
      <c r="C38" s="8">
        <v>3685411.6129999999</v>
      </c>
      <c r="D38" s="8">
        <v>33.459000000000003</v>
      </c>
      <c r="E38" s="8">
        <v>33.472000000000001</v>
      </c>
      <c r="F38" s="8" t="s">
        <v>196</v>
      </c>
      <c r="G38" s="8">
        <v>1.2999999999999999E-2</v>
      </c>
      <c r="H38" s="8">
        <f>ABS(Table3[[#This Row],[DeltaZ]])</f>
        <v>1.2999999999999999E-2</v>
      </c>
      <c r="I38" s="13"/>
      <c r="J38" s="5" t="s">
        <v>172</v>
      </c>
      <c r="K38" s="8">
        <v>689302.57</v>
      </c>
      <c r="L38" s="8">
        <v>3685411.6129999999</v>
      </c>
      <c r="M38" s="8">
        <v>33.459000000000003</v>
      </c>
      <c r="N38" s="8">
        <v>33.472999999999999</v>
      </c>
      <c r="O38" s="8" t="s">
        <v>196</v>
      </c>
      <c r="P38" s="8">
        <f>Table37[[#This Row],[DEMZ]]-Table37[[#This Row],[KnownZ]]</f>
        <v>1.3999999999995794E-2</v>
      </c>
      <c r="Q38" s="8">
        <f>ABS(Table37[[#This Row],[DeltaZ]])</f>
        <v>1.3999999999995794E-2</v>
      </c>
      <c r="R38" s="13"/>
      <c r="S38" s="24"/>
      <c r="T38" s="25"/>
      <c r="U38" s="25"/>
      <c r="V38" s="25"/>
      <c r="W38" s="25"/>
      <c r="X38" s="25"/>
      <c r="Y38" s="25"/>
      <c r="Z38" s="13"/>
    </row>
    <row r="39" spans="1:26" x14ac:dyDescent="0.25">
      <c r="A39" s="37" t="s">
        <v>173</v>
      </c>
      <c r="B39" s="26">
        <v>687279.26599999995</v>
      </c>
      <c r="C39" s="26">
        <v>3689416.645</v>
      </c>
      <c r="D39" s="26">
        <v>32.811</v>
      </c>
      <c r="E39" s="26">
        <v>32.886000000000003</v>
      </c>
      <c r="F39" s="26" t="s">
        <v>10</v>
      </c>
      <c r="G39" s="26">
        <v>7.4999999999999997E-2</v>
      </c>
      <c r="H39" s="26">
        <f>ABS(Table3[[#This Row],[DeltaZ]])</f>
        <v>7.4999999999999997E-2</v>
      </c>
      <c r="J39" s="37" t="s">
        <v>173</v>
      </c>
      <c r="K39" s="26">
        <v>687279.26599999995</v>
      </c>
      <c r="L39" s="26">
        <v>3689416.645</v>
      </c>
      <c r="M39" s="26">
        <v>32.811</v>
      </c>
      <c r="N39" s="36">
        <v>32.872</v>
      </c>
      <c r="O39" s="26" t="s">
        <v>10</v>
      </c>
      <c r="P39" s="26">
        <f>Table37[[#This Row],[DEMZ]]-Table37[[#This Row],[KnownZ]]</f>
        <v>6.0999999999999943E-2</v>
      </c>
      <c r="Q39" s="26">
        <f>ABS(Table37[[#This Row],[DeltaZ]])</f>
        <v>6.0999999999999943E-2</v>
      </c>
      <c r="S39" s="24"/>
      <c r="T39" s="25"/>
      <c r="U39" s="25"/>
      <c r="V39" s="25"/>
      <c r="W39" s="25"/>
      <c r="X39" s="25"/>
      <c r="Y39" s="25"/>
    </row>
    <row r="40" spans="1:26" x14ac:dyDescent="0.25">
      <c r="A40" s="5" t="s">
        <v>174</v>
      </c>
      <c r="B40" s="8">
        <v>684658.48300000001</v>
      </c>
      <c r="C40" s="8">
        <v>3699372.1749999998</v>
      </c>
      <c r="D40" s="8">
        <v>36.018999999999998</v>
      </c>
      <c r="E40" s="8">
        <v>35.912999999999997</v>
      </c>
      <c r="F40" s="8" t="s">
        <v>196</v>
      </c>
      <c r="G40" s="8">
        <v>-0.106</v>
      </c>
      <c r="H40" s="8">
        <f>ABS(Table3[[#This Row],[DeltaZ]])</f>
        <v>0.106</v>
      </c>
      <c r="J40" s="5" t="s">
        <v>174</v>
      </c>
      <c r="K40" s="8">
        <v>684658.48300000001</v>
      </c>
      <c r="L40" s="8">
        <v>3699372.1749999998</v>
      </c>
      <c r="M40" s="8">
        <v>36.018999999999998</v>
      </c>
      <c r="N40" s="8">
        <v>35.909999999999997</v>
      </c>
      <c r="O40" s="8" t="s">
        <v>196</v>
      </c>
      <c r="P40" s="8">
        <f>Table37[[#This Row],[DEMZ]]-Table37[[#This Row],[KnownZ]]</f>
        <v>-0.10900000000000176</v>
      </c>
      <c r="Q40" s="8">
        <f>ABS(Table37[[#This Row],[DeltaZ]])</f>
        <v>0.10900000000000176</v>
      </c>
    </row>
    <row r="41" spans="1:26" x14ac:dyDescent="0.25">
      <c r="A41" s="5" t="s">
        <v>175</v>
      </c>
      <c r="B41" s="8">
        <v>694976.57200000004</v>
      </c>
      <c r="C41" s="8">
        <v>3703350.2540000002</v>
      </c>
      <c r="D41" s="8">
        <v>34.674999999999997</v>
      </c>
      <c r="E41" s="8">
        <v>34.674999999999997</v>
      </c>
      <c r="F41" s="8" t="s">
        <v>196</v>
      </c>
      <c r="G41" s="8">
        <v>0</v>
      </c>
      <c r="H41" s="8">
        <f>ABS(Table3[[#This Row],[DeltaZ]])</f>
        <v>0</v>
      </c>
      <c r="J41" s="5" t="s">
        <v>175</v>
      </c>
      <c r="K41" s="8">
        <v>694976.57200000004</v>
      </c>
      <c r="L41" s="8">
        <v>3703350.2540000002</v>
      </c>
      <c r="M41" s="8">
        <v>34.674999999999997</v>
      </c>
      <c r="N41" s="8">
        <v>34.713999999999999</v>
      </c>
      <c r="O41" s="8" t="s">
        <v>196</v>
      </c>
      <c r="P41" s="8">
        <f>Table37[[#This Row],[DEMZ]]-Table37[[#This Row],[KnownZ]]</f>
        <v>3.9000000000001478E-2</v>
      </c>
      <c r="Q41" s="8">
        <f>ABS(Table37[[#This Row],[DeltaZ]])</f>
        <v>3.9000000000001478E-2</v>
      </c>
    </row>
    <row r="42" spans="1:26" x14ac:dyDescent="0.25">
      <c r="A42" s="5" t="s">
        <v>176</v>
      </c>
      <c r="B42" s="8">
        <v>686390.348</v>
      </c>
      <c r="C42" s="8">
        <v>3708055.355</v>
      </c>
      <c r="D42" s="8">
        <v>37.128999999999998</v>
      </c>
      <c r="E42" s="8">
        <v>37.19</v>
      </c>
      <c r="F42" s="8" t="s">
        <v>196</v>
      </c>
      <c r="G42" s="8">
        <v>6.0999999999999999E-2</v>
      </c>
      <c r="H42" s="8">
        <f>ABS(Table3[[#This Row],[DeltaZ]])</f>
        <v>6.0999999999999999E-2</v>
      </c>
      <c r="J42" s="5" t="s">
        <v>176</v>
      </c>
      <c r="K42" s="8">
        <v>686390.348</v>
      </c>
      <c r="L42" s="8">
        <v>3708055.355</v>
      </c>
      <c r="M42" s="8">
        <v>37.128999999999998</v>
      </c>
      <c r="N42" s="8">
        <v>37.19</v>
      </c>
      <c r="O42" s="8" t="s">
        <v>196</v>
      </c>
      <c r="P42" s="8">
        <f>Table37[[#This Row],[DEMZ]]-Table37[[#This Row],[KnownZ]]</f>
        <v>6.0999999999999943E-2</v>
      </c>
      <c r="Q42" s="8">
        <f>ABS(Table37[[#This Row],[DeltaZ]])</f>
        <v>6.0999999999999943E-2</v>
      </c>
    </row>
    <row r="43" spans="1:26" x14ac:dyDescent="0.25">
      <c r="A43" s="5" t="s">
        <v>177</v>
      </c>
      <c r="B43" s="8">
        <v>689117.77300000004</v>
      </c>
      <c r="C43" s="8">
        <v>3714373.4780000001</v>
      </c>
      <c r="D43" s="8">
        <v>37.695999999999998</v>
      </c>
      <c r="E43" s="8">
        <v>37.713999999999999</v>
      </c>
      <c r="F43" s="8" t="s">
        <v>10</v>
      </c>
      <c r="G43" s="8">
        <v>1.7999999999999999E-2</v>
      </c>
      <c r="H43" s="8">
        <f>ABS(Table3[[#This Row],[DeltaZ]])</f>
        <v>1.7999999999999999E-2</v>
      </c>
      <c r="J43" s="5" t="s">
        <v>177</v>
      </c>
      <c r="K43" s="8">
        <v>689117.77300000004</v>
      </c>
      <c r="L43" s="8">
        <v>3714373.4780000001</v>
      </c>
      <c r="M43" s="8">
        <v>37.695999999999998</v>
      </c>
      <c r="N43" s="8">
        <v>37.701000000000001</v>
      </c>
      <c r="O43" s="8" t="s">
        <v>10</v>
      </c>
      <c r="P43" s="8">
        <f>Table37[[#This Row],[DEMZ]]-Table37[[#This Row],[KnownZ]]</f>
        <v>5.000000000002558E-3</v>
      </c>
      <c r="Q43" s="8">
        <f>ABS(Table37[[#This Row],[DeltaZ]])</f>
        <v>5.000000000002558E-3</v>
      </c>
    </row>
    <row r="44" spans="1:26" x14ac:dyDescent="0.25">
      <c r="A44" s="5" t="s">
        <v>178</v>
      </c>
      <c r="B44" s="8">
        <v>696172.31</v>
      </c>
      <c r="C44" s="8">
        <v>3718579.6869999999</v>
      </c>
      <c r="D44" s="8">
        <v>36.936999999999998</v>
      </c>
      <c r="E44" s="8">
        <v>36.981000000000002</v>
      </c>
      <c r="F44" s="8" t="s">
        <v>196</v>
      </c>
      <c r="G44" s="8">
        <v>4.3999999999999997E-2</v>
      </c>
      <c r="H44" s="8">
        <f>ABS(Table3[[#This Row],[DeltaZ]])</f>
        <v>4.3999999999999997E-2</v>
      </c>
      <c r="J44" s="5" t="s">
        <v>178</v>
      </c>
      <c r="K44" s="8">
        <v>696172.31</v>
      </c>
      <c r="L44" s="8">
        <v>3718579.6869999999</v>
      </c>
      <c r="M44" s="8">
        <v>36.936999999999998</v>
      </c>
      <c r="N44" s="8">
        <v>36.988999999999997</v>
      </c>
      <c r="O44" s="8" t="s">
        <v>196</v>
      </c>
      <c r="P44" s="8">
        <f>Table37[[#This Row],[DEMZ]]-Table37[[#This Row],[KnownZ]]</f>
        <v>5.1999999999999602E-2</v>
      </c>
      <c r="Q44" s="8">
        <f>ABS(Table37[[#This Row],[DeltaZ]])</f>
        <v>5.1999999999999602E-2</v>
      </c>
    </row>
    <row r="45" spans="1:26" x14ac:dyDescent="0.25">
      <c r="A45" s="5" t="s">
        <v>179</v>
      </c>
      <c r="B45" s="8">
        <v>715489.902</v>
      </c>
      <c r="C45" s="8">
        <v>3689965.335</v>
      </c>
      <c r="D45" s="8">
        <v>31.931999999999999</v>
      </c>
      <c r="E45" s="8">
        <v>32.042000000000002</v>
      </c>
      <c r="F45" s="8" t="s">
        <v>196</v>
      </c>
      <c r="G45" s="8">
        <v>0.11</v>
      </c>
      <c r="H45" s="8">
        <f>ABS(Table3[[#This Row],[DeltaZ]])</f>
        <v>0.11</v>
      </c>
      <c r="J45" s="5" t="s">
        <v>179</v>
      </c>
      <c r="K45" s="8">
        <v>715489.902</v>
      </c>
      <c r="L45" s="8">
        <v>3689965.335</v>
      </c>
      <c r="M45" s="8">
        <v>31.931999999999999</v>
      </c>
      <c r="N45" s="8">
        <v>32.033999999999999</v>
      </c>
      <c r="O45" s="8" t="s">
        <v>196</v>
      </c>
      <c r="P45" s="8">
        <f>Table37[[#This Row],[DEMZ]]-Table37[[#This Row],[KnownZ]]</f>
        <v>0.10200000000000031</v>
      </c>
      <c r="Q45" s="8">
        <f>ABS(Table37[[#This Row],[DeltaZ]])</f>
        <v>0.10200000000000031</v>
      </c>
    </row>
    <row r="46" spans="1:26" x14ac:dyDescent="0.25">
      <c r="A46" s="5" t="s">
        <v>180</v>
      </c>
      <c r="B46" s="8">
        <v>716876.147</v>
      </c>
      <c r="C46" s="8">
        <v>3695898.5589999999</v>
      </c>
      <c r="D46" s="8">
        <v>34.167999999999999</v>
      </c>
      <c r="E46" s="8">
        <v>34.118000000000002</v>
      </c>
      <c r="F46" s="8" t="s">
        <v>10</v>
      </c>
      <c r="G46" s="8">
        <v>-0.05</v>
      </c>
      <c r="H46" s="8">
        <f>ABS(Table3[[#This Row],[DeltaZ]])</f>
        <v>0.05</v>
      </c>
      <c r="J46" s="5" t="s">
        <v>180</v>
      </c>
      <c r="K46" s="8">
        <v>716876.147</v>
      </c>
      <c r="L46" s="8">
        <v>3695898.5589999999</v>
      </c>
      <c r="M46" s="8">
        <v>34.167999999999999</v>
      </c>
      <c r="N46" s="8">
        <v>34.142000000000003</v>
      </c>
      <c r="O46" s="8" t="s">
        <v>10</v>
      </c>
      <c r="P46" s="8">
        <f>Table37[[#This Row],[DEMZ]]-Table37[[#This Row],[KnownZ]]</f>
        <v>-2.5999999999996248E-2</v>
      </c>
      <c r="Q46" s="8">
        <f>ABS(Table37[[#This Row],[DeltaZ]])</f>
        <v>2.5999999999996248E-2</v>
      </c>
    </row>
    <row r="47" spans="1:26" x14ac:dyDescent="0.25">
      <c r="A47" s="5" t="s">
        <v>181</v>
      </c>
      <c r="B47" s="8">
        <v>717491.19799999997</v>
      </c>
      <c r="C47" s="8">
        <v>3710449.773</v>
      </c>
      <c r="D47" s="8">
        <v>35.448</v>
      </c>
      <c r="E47" s="8">
        <v>35.43</v>
      </c>
      <c r="F47" s="8" t="s">
        <v>10</v>
      </c>
      <c r="G47" s="8">
        <v>-1.7999999999999999E-2</v>
      </c>
      <c r="H47" s="8">
        <f>ABS(Table3[[#This Row],[DeltaZ]])</f>
        <v>1.7999999999999999E-2</v>
      </c>
      <c r="J47" s="5" t="s">
        <v>181</v>
      </c>
      <c r="K47" s="8">
        <v>717491.19799999997</v>
      </c>
      <c r="L47" s="8">
        <v>3710449.773</v>
      </c>
      <c r="M47" s="8">
        <v>35.448</v>
      </c>
      <c r="N47" s="8">
        <v>35.447000000000003</v>
      </c>
      <c r="O47" s="8" t="s">
        <v>10</v>
      </c>
      <c r="P47" s="8">
        <f>Table37[[#This Row],[DEMZ]]-Table37[[#This Row],[KnownZ]]</f>
        <v>-9.9999999999766942E-4</v>
      </c>
      <c r="Q47" s="8">
        <f>ABS(Table37[[#This Row],[DeltaZ]])</f>
        <v>9.9999999999766942E-4</v>
      </c>
    </row>
    <row r="48" spans="1:26" x14ac:dyDescent="0.25">
      <c r="A48" s="5" t="s">
        <v>182</v>
      </c>
      <c r="B48" s="8">
        <v>724204.93299999996</v>
      </c>
      <c r="C48" s="8">
        <v>3697632.804</v>
      </c>
      <c r="D48" s="8">
        <v>33.695</v>
      </c>
      <c r="E48" s="8">
        <v>33.658000000000001</v>
      </c>
      <c r="F48" s="8" t="s">
        <v>196</v>
      </c>
      <c r="G48" s="8">
        <v>-3.6999999999999998E-2</v>
      </c>
      <c r="H48" s="8">
        <f>ABS(Table3[[#This Row],[DeltaZ]])</f>
        <v>3.6999999999999998E-2</v>
      </c>
      <c r="J48" s="5" t="s">
        <v>182</v>
      </c>
      <c r="K48" s="8">
        <v>724204.93299999996</v>
      </c>
      <c r="L48" s="8">
        <v>3697632.804</v>
      </c>
      <c r="M48" s="8">
        <v>33.695</v>
      </c>
      <c r="N48" s="8">
        <v>33.664000000000001</v>
      </c>
      <c r="O48" s="8" t="s">
        <v>196</v>
      </c>
      <c r="P48" s="8">
        <f>Table37[[#This Row],[DEMZ]]-Table37[[#This Row],[KnownZ]]</f>
        <v>-3.0999999999998806E-2</v>
      </c>
      <c r="Q48" s="8">
        <f>ABS(Table37[[#This Row],[DeltaZ]])</f>
        <v>3.0999999999998806E-2</v>
      </c>
    </row>
    <row r="49" spans="1:17" x14ac:dyDescent="0.25">
      <c r="A49" s="5" t="s">
        <v>183</v>
      </c>
      <c r="B49" s="8">
        <v>724184.26300000004</v>
      </c>
      <c r="C49" s="8">
        <v>3734249.898</v>
      </c>
      <c r="D49" s="8">
        <v>38.18</v>
      </c>
      <c r="E49" s="8">
        <v>38.252000000000002</v>
      </c>
      <c r="F49" s="8" t="s">
        <v>196</v>
      </c>
      <c r="G49" s="8">
        <v>7.1999999999999995E-2</v>
      </c>
      <c r="H49" s="8">
        <f>ABS(Table3[[#This Row],[DeltaZ]])</f>
        <v>7.1999999999999995E-2</v>
      </c>
      <c r="J49" s="5" t="s">
        <v>183</v>
      </c>
      <c r="K49" s="8">
        <v>724184.26300000004</v>
      </c>
      <c r="L49" s="8">
        <v>3734249.898</v>
      </c>
      <c r="M49" s="8">
        <v>38.18</v>
      </c>
      <c r="N49" s="8">
        <v>38.234999999999999</v>
      </c>
      <c r="O49" s="8" t="s">
        <v>196</v>
      </c>
      <c r="P49" s="8">
        <f>Table37[[#This Row],[DEMZ]]-Table37[[#This Row],[KnownZ]]</f>
        <v>5.4999999999999716E-2</v>
      </c>
      <c r="Q49" s="8">
        <f>ABS(Table37[[#This Row],[DeltaZ]])</f>
        <v>5.4999999999999716E-2</v>
      </c>
    </row>
    <row r="50" spans="1:17" x14ac:dyDescent="0.25">
      <c r="A50" s="5" t="s">
        <v>184</v>
      </c>
      <c r="B50" s="8">
        <v>731441.505</v>
      </c>
      <c r="C50" s="8">
        <v>3726997.665</v>
      </c>
      <c r="D50" s="8">
        <v>36.567999999999998</v>
      </c>
      <c r="E50" s="8">
        <v>36.51</v>
      </c>
      <c r="F50" s="8" t="s">
        <v>10</v>
      </c>
      <c r="G50" s="8">
        <v>-5.8000000000000003E-2</v>
      </c>
      <c r="H50" s="8">
        <f>ABS(Table3[[#This Row],[DeltaZ]])</f>
        <v>5.8000000000000003E-2</v>
      </c>
      <c r="J50" s="5" t="s">
        <v>184</v>
      </c>
      <c r="K50" s="8">
        <v>731441.505</v>
      </c>
      <c r="L50" s="8">
        <v>3726997.665</v>
      </c>
      <c r="M50" s="8">
        <v>36.567999999999998</v>
      </c>
      <c r="N50" s="8">
        <v>36.506</v>
      </c>
      <c r="O50" s="8" t="s">
        <v>10</v>
      </c>
      <c r="P50" s="8">
        <f>Table37[[#This Row],[DEMZ]]-Table37[[#This Row],[KnownZ]]</f>
        <v>-6.1999999999997613E-2</v>
      </c>
      <c r="Q50" s="8">
        <f>ABS(Table37[[#This Row],[DeltaZ]])</f>
        <v>6.1999999999997613E-2</v>
      </c>
    </row>
    <row r="51" spans="1:17" x14ac:dyDescent="0.25">
      <c r="A51" s="5" t="s">
        <v>185</v>
      </c>
      <c r="B51" s="8">
        <v>734309.98899999994</v>
      </c>
      <c r="C51" s="8">
        <v>3738416.4139999999</v>
      </c>
      <c r="D51" s="8">
        <v>39.008000000000003</v>
      </c>
      <c r="E51" s="8">
        <v>39.008000000000003</v>
      </c>
      <c r="F51" s="8" t="s">
        <v>196</v>
      </c>
      <c r="G51" s="8">
        <v>0</v>
      </c>
      <c r="H51" s="8">
        <f>ABS(Table3[[#This Row],[DeltaZ]])</f>
        <v>0</v>
      </c>
      <c r="J51" s="5" t="s">
        <v>185</v>
      </c>
      <c r="K51" s="8">
        <v>734309.98899999994</v>
      </c>
      <c r="L51" s="8">
        <v>3738416.4139999999</v>
      </c>
      <c r="M51" s="8">
        <v>39.008000000000003</v>
      </c>
      <c r="N51" s="8">
        <v>39.006</v>
      </c>
      <c r="O51" s="8" t="s">
        <v>196</v>
      </c>
      <c r="P51" s="8">
        <f>Table37[[#This Row],[DEMZ]]-Table37[[#This Row],[KnownZ]]</f>
        <v>-2.0000000000024443E-3</v>
      </c>
      <c r="Q51" s="8">
        <f>ABS(Table37[[#This Row],[DeltaZ]])</f>
        <v>2.0000000000024443E-3</v>
      </c>
    </row>
    <row r="52" spans="1:17" x14ac:dyDescent="0.25">
      <c r="A52" s="5" t="s">
        <v>186</v>
      </c>
      <c r="B52" s="8">
        <v>725242.63</v>
      </c>
      <c r="C52" s="8">
        <v>3762771.5890000002</v>
      </c>
      <c r="D52" s="8">
        <v>43.078000000000003</v>
      </c>
      <c r="E52" s="8">
        <v>42.893999999999998</v>
      </c>
      <c r="F52" s="8" t="s">
        <v>10</v>
      </c>
      <c r="G52" s="8">
        <v>-0.184</v>
      </c>
      <c r="H52" s="8">
        <f>ABS(Table3[[#This Row],[DeltaZ]])</f>
        <v>0.184</v>
      </c>
      <c r="J52" s="5" t="s">
        <v>186</v>
      </c>
      <c r="K52" s="8">
        <v>725242.63</v>
      </c>
      <c r="L52" s="8">
        <v>3762771.5890000002</v>
      </c>
      <c r="M52" s="8">
        <v>43.078000000000003</v>
      </c>
      <c r="N52" s="8">
        <v>42.911000000000001</v>
      </c>
      <c r="O52" s="8" t="s">
        <v>10</v>
      </c>
      <c r="P52" s="8">
        <f>Table37[[#This Row],[DEMZ]]-Table37[[#This Row],[KnownZ]]</f>
        <v>-0.16700000000000159</v>
      </c>
      <c r="Q52" s="8">
        <f>ABS(Table37[[#This Row],[DeltaZ]])</f>
        <v>0.16700000000000159</v>
      </c>
    </row>
    <row r="53" spans="1:17" x14ac:dyDescent="0.25">
      <c r="A53" s="5" t="s">
        <v>187</v>
      </c>
      <c r="B53" s="8">
        <v>731984.07200000004</v>
      </c>
      <c r="C53" s="8">
        <v>3748117.0260000001</v>
      </c>
      <c r="D53" s="8">
        <v>40.874000000000002</v>
      </c>
      <c r="E53" s="8">
        <v>40.926000000000002</v>
      </c>
      <c r="F53" s="8" t="s">
        <v>196</v>
      </c>
      <c r="G53" s="8">
        <v>5.1999999999999998E-2</v>
      </c>
      <c r="H53" s="8">
        <f>ABS(Table3[[#This Row],[DeltaZ]])</f>
        <v>5.1999999999999998E-2</v>
      </c>
      <c r="J53" s="5" t="s">
        <v>187</v>
      </c>
      <c r="K53" s="8">
        <v>731984.07200000004</v>
      </c>
      <c r="L53" s="8">
        <v>3748117.0260000001</v>
      </c>
      <c r="M53" s="8">
        <v>40.874000000000002</v>
      </c>
      <c r="N53" s="8">
        <v>40.950000000000003</v>
      </c>
      <c r="O53" s="8" t="s">
        <v>196</v>
      </c>
      <c r="P53" s="8">
        <f>Table37[[#This Row],[DEMZ]]-Table37[[#This Row],[KnownZ]]</f>
        <v>7.6000000000000512E-2</v>
      </c>
      <c r="Q53" s="8">
        <f>ABS(Table37[[#This Row],[DeltaZ]])</f>
        <v>7.6000000000000512E-2</v>
      </c>
    </row>
    <row r="54" spans="1:17" x14ac:dyDescent="0.25">
      <c r="A54" s="5" t="s">
        <v>188</v>
      </c>
      <c r="B54" s="8">
        <v>738551.96699999995</v>
      </c>
      <c r="C54" s="8">
        <v>3719506.2549999999</v>
      </c>
      <c r="D54" s="8">
        <v>34.991999999999997</v>
      </c>
      <c r="E54" s="8">
        <v>34.927</v>
      </c>
      <c r="F54" s="8" t="s">
        <v>196</v>
      </c>
      <c r="G54" s="8">
        <v>-6.5000000000000002E-2</v>
      </c>
      <c r="H54" s="8">
        <f>ABS(Table3[[#This Row],[DeltaZ]])</f>
        <v>6.5000000000000002E-2</v>
      </c>
      <c r="J54" s="5" t="s">
        <v>188</v>
      </c>
      <c r="K54" s="8">
        <v>738551.96699999995</v>
      </c>
      <c r="L54" s="8">
        <v>3719506.2549999999</v>
      </c>
      <c r="M54" s="8">
        <v>34.991999999999997</v>
      </c>
      <c r="N54" s="8">
        <v>34.954999999999998</v>
      </c>
      <c r="O54" s="8" t="s">
        <v>196</v>
      </c>
      <c r="P54" s="8">
        <f>Table37[[#This Row],[DEMZ]]-Table37[[#This Row],[KnownZ]]</f>
        <v>-3.6999999999999034E-2</v>
      </c>
      <c r="Q54" s="8">
        <f>ABS(Table37[[#This Row],[DeltaZ]])</f>
        <v>3.6999999999999034E-2</v>
      </c>
    </row>
    <row r="55" spans="1:17" x14ac:dyDescent="0.25">
      <c r="A55" s="5" t="s">
        <v>189</v>
      </c>
      <c r="B55" s="8">
        <v>703109.52300000004</v>
      </c>
      <c r="C55" s="8">
        <v>3696363.2990000001</v>
      </c>
      <c r="D55" s="8">
        <v>34.090000000000003</v>
      </c>
      <c r="E55" s="8">
        <v>34.173000000000002</v>
      </c>
      <c r="F55" s="8" t="s">
        <v>10</v>
      </c>
      <c r="G55" s="8">
        <v>8.3000000000000004E-2</v>
      </c>
      <c r="H55" s="8">
        <f>ABS(Table3[[#This Row],[DeltaZ]])</f>
        <v>8.3000000000000004E-2</v>
      </c>
      <c r="J55" s="5" t="s">
        <v>189</v>
      </c>
      <c r="K55" s="8">
        <v>703109.52300000004</v>
      </c>
      <c r="L55" s="8">
        <v>3696363.2990000001</v>
      </c>
      <c r="M55" s="8">
        <v>34.090000000000003</v>
      </c>
      <c r="N55" s="8">
        <v>34.15</v>
      </c>
      <c r="O55" s="8" t="s">
        <v>10</v>
      </c>
      <c r="P55" s="8">
        <f>Table37[[#This Row],[DEMZ]]-Table37[[#This Row],[KnownZ]]</f>
        <v>5.9999999999995168E-2</v>
      </c>
      <c r="Q55" s="8">
        <f>ABS(Table37[[#This Row],[DeltaZ]])</f>
        <v>5.9999999999995168E-2</v>
      </c>
    </row>
  </sheetData>
  <mergeCells count="3">
    <mergeCell ref="S1:Y1"/>
    <mergeCell ref="A1:H1"/>
    <mergeCell ref="J1:Q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A52" sqref="A52"/>
    </sheetView>
  </sheetViews>
  <sheetFormatPr defaultRowHeight="15" x14ac:dyDescent="0.25"/>
  <cols>
    <col min="1" max="1" width="12.7109375" style="1" customWidth="1"/>
    <col min="2" max="5" width="12.7109375" style="12" customWidth="1"/>
    <col min="6" max="6" width="12.7109375" style="1" customWidth="1"/>
    <col min="7" max="8" width="12.7109375" style="12" customWidth="1"/>
    <col min="9" max="9" width="2.7109375" style="1" customWidth="1"/>
    <col min="10" max="10" width="12.7109375" style="1" customWidth="1"/>
    <col min="11" max="14" width="12.7109375" style="12" customWidth="1"/>
    <col min="15" max="15" width="12.7109375" style="1" customWidth="1"/>
    <col min="16" max="17" width="12.7109375" style="12" customWidth="1"/>
    <col min="18" max="18" width="2.7109375" style="1" customWidth="1"/>
    <col min="19" max="19" width="12.7109375" style="1" customWidth="1"/>
    <col min="20" max="23" width="12.7109375" style="12" customWidth="1"/>
    <col min="24" max="24" width="12.7109375" style="1" customWidth="1"/>
    <col min="25" max="26" width="12.7109375" style="12" customWidth="1"/>
    <col min="27" max="16384" width="9.140625" style="1"/>
  </cols>
  <sheetData>
    <row r="1" spans="1:26" x14ac:dyDescent="0.25">
      <c r="A1" s="40" t="s">
        <v>198</v>
      </c>
      <c r="B1" s="41"/>
      <c r="C1" s="41"/>
      <c r="D1" s="41"/>
      <c r="E1" s="41"/>
      <c r="F1" s="41"/>
      <c r="G1" s="41"/>
      <c r="H1" s="42"/>
      <c r="J1" s="40" t="s">
        <v>9</v>
      </c>
      <c r="K1" s="41"/>
      <c r="L1" s="41"/>
      <c r="M1" s="41"/>
      <c r="N1" s="41"/>
      <c r="O1" s="41"/>
      <c r="P1" s="41"/>
      <c r="Q1" s="42"/>
      <c r="S1" s="40" t="s">
        <v>199</v>
      </c>
      <c r="T1" s="41"/>
      <c r="U1" s="41"/>
      <c r="V1" s="41"/>
      <c r="W1" s="41"/>
      <c r="X1" s="41"/>
      <c r="Y1" s="41"/>
      <c r="Z1" s="42"/>
    </row>
    <row r="2" spans="1:26" x14ac:dyDescent="0.25">
      <c r="A2" s="34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8</v>
      </c>
      <c r="J2" s="34" t="s">
        <v>0</v>
      </c>
      <c r="K2" s="35" t="s">
        <v>1</v>
      </c>
      <c r="L2" s="35" t="s">
        <v>2</v>
      </c>
      <c r="M2" s="35" t="s">
        <v>3</v>
      </c>
      <c r="N2" s="35" t="s">
        <v>4</v>
      </c>
      <c r="O2" s="35" t="s">
        <v>5</v>
      </c>
      <c r="P2" s="35" t="s">
        <v>6</v>
      </c>
      <c r="Q2" s="35" t="s">
        <v>8</v>
      </c>
      <c r="S2" s="34" t="s">
        <v>0</v>
      </c>
      <c r="T2" s="35" t="s">
        <v>1</v>
      </c>
      <c r="U2" s="35" t="s">
        <v>2</v>
      </c>
      <c r="V2" s="35" t="s">
        <v>3</v>
      </c>
      <c r="W2" s="35" t="s">
        <v>4</v>
      </c>
      <c r="X2" s="35" t="s">
        <v>5</v>
      </c>
      <c r="Y2" s="35" t="s">
        <v>6</v>
      </c>
      <c r="Z2" s="35" t="s">
        <v>8</v>
      </c>
    </row>
    <row r="3" spans="1:26" x14ac:dyDescent="0.25">
      <c r="A3" s="1" t="s">
        <v>76</v>
      </c>
      <c r="B3" s="12">
        <v>722038.33</v>
      </c>
      <c r="C3" s="12">
        <v>3766531.2390000001</v>
      </c>
      <c r="D3" s="12">
        <v>45.365000000000002</v>
      </c>
      <c r="E3" s="12">
        <v>45.420999999999999</v>
      </c>
      <c r="F3" s="1" t="s">
        <v>190</v>
      </c>
      <c r="G3" s="12">
        <v>5.6000000000000001E-2</v>
      </c>
      <c r="H3" s="12">
        <v>5.6000000000000001E-2</v>
      </c>
      <c r="J3" s="1" t="s">
        <v>79</v>
      </c>
      <c r="K3" s="12">
        <v>731416.76300000004</v>
      </c>
      <c r="L3" s="12">
        <v>3756144.4619999998</v>
      </c>
      <c r="M3" s="12">
        <v>42.432000000000002</v>
      </c>
      <c r="N3" s="12">
        <v>42.404000000000003</v>
      </c>
      <c r="O3" s="1" t="s">
        <v>191</v>
      </c>
      <c r="P3" s="12">
        <v>-2.8000000000000001E-2</v>
      </c>
      <c r="Q3" s="12">
        <v>2.8000000000000001E-2</v>
      </c>
      <c r="S3" s="1" t="s">
        <v>201</v>
      </c>
      <c r="T3" s="12">
        <v>713685.92</v>
      </c>
      <c r="U3" s="12">
        <v>3718359.051</v>
      </c>
      <c r="V3" s="12">
        <v>37.07</v>
      </c>
      <c r="W3" s="12">
        <v>37.112000000000002</v>
      </c>
      <c r="X3" s="1" t="s">
        <v>195</v>
      </c>
      <c r="Y3" s="12">
        <v>4.2000000000000003E-2</v>
      </c>
      <c r="Z3" s="12">
        <v>4.2000000000000003E-2</v>
      </c>
    </row>
    <row r="4" spans="1:26" x14ac:dyDescent="0.25">
      <c r="A4" s="1" t="s">
        <v>77</v>
      </c>
      <c r="B4" s="12">
        <v>721155.31200000003</v>
      </c>
      <c r="C4" s="12">
        <v>3760490.4879999999</v>
      </c>
      <c r="D4" s="12">
        <v>43.567</v>
      </c>
      <c r="E4" s="12">
        <v>43.567999999999998</v>
      </c>
      <c r="F4" s="1" t="s">
        <v>190</v>
      </c>
      <c r="G4" s="12">
        <v>1E-3</v>
      </c>
      <c r="H4" s="12">
        <v>1E-3</v>
      </c>
      <c r="J4" s="1" t="s">
        <v>82</v>
      </c>
      <c r="K4" s="12">
        <v>728790.61600000004</v>
      </c>
      <c r="L4" s="12">
        <v>3744084.085</v>
      </c>
      <c r="M4" s="12">
        <v>40.384</v>
      </c>
      <c r="N4" s="12">
        <v>40.393000000000001</v>
      </c>
      <c r="O4" s="1" t="s">
        <v>191</v>
      </c>
      <c r="P4" s="12">
        <v>8.9999999999999993E-3</v>
      </c>
      <c r="Q4" s="12">
        <v>8.9999999999999993E-3</v>
      </c>
      <c r="S4" s="1" t="s">
        <v>139</v>
      </c>
      <c r="T4" s="12">
        <v>724808.46100000001</v>
      </c>
      <c r="U4" s="12">
        <v>3764028.412</v>
      </c>
      <c r="V4" s="12">
        <v>43.710999999999999</v>
      </c>
      <c r="W4" s="12">
        <v>43.7</v>
      </c>
      <c r="X4" s="1" t="s">
        <v>196</v>
      </c>
      <c r="Y4" s="12">
        <v>-1.0999999999999999E-2</v>
      </c>
      <c r="Z4" s="12">
        <v>1.0999999999999999E-2</v>
      </c>
    </row>
    <row r="5" spans="1:26" x14ac:dyDescent="0.25">
      <c r="A5" s="1" t="s">
        <v>78</v>
      </c>
      <c r="B5" s="12">
        <v>729960.32799999998</v>
      </c>
      <c r="C5" s="12">
        <v>3761004.0690000001</v>
      </c>
      <c r="D5" s="12">
        <v>43.116999999999997</v>
      </c>
      <c r="E5" s="12">
        <v>43.142000000000003</v>
      </c>
      <c r="F5" s="1" t="s">
        <v>190</v>
      </c>
      <c r="G5" s="12">
        <v>2.5000000000000001E-2</v>
      </c>
      <c r="H5" s="12">
        <v>2.5000000000000001E-2</v>
      </c>
      <c r="J5" s="1" t="s">
        <v>83</v>
      </c>
      <c r="K5" s="12">
        <v>720807.17299999995</v>
      </c>
      <c r="L5" s="12">
        <v>3734620.648</v>
      </c>
      <c r="M5" s="12">
        <v>40.517000000000003</v>
      </c>
      <c r="N5" s="12">
        <v>40.451999999999998</v>
      </c>
      <c r="O5" s="1" t="s">
        <v>193</v>
      </c>
      <c r="P5" s="12">
        <v>-6.5000000000000002E-2</v>
      </c>
      <c r="Q5" s="12">
        <v>6.5000000000000002E-2</v>
      </c>
      <c r="S5" s="1" t="s">
        <v>140</v>
      </c>
      <c r="T5" s="12">
        <v>728890.43500000006</v>
      </c>
      <c r="U5" s="12">
        <v>3752532.9849999999</v>
      </c>
      <c r="V5" s="12">
        <v>41.625999999999998</v>
      </c>
      <c r="W5" s="12">
        <v>41.674999999999997</v>
      </c>
      <c r="X5" s="1" t="s">
        <v>196</v>
      </c>
      <c r="Y5" s="12">
        <v>4.9000000000000002E-2</v>
      </c>
      <c r="Z5" s="12">
        <v>4.9000000000000002E-2</v>
      </c>
    </row>
    <row r="6" spans="1:26" x14ac:dyDescent="0.25">
      <c r="A6" s="1" t="s">
        <v>80</v>
      </c>
      <c r="B6" s="12">
        <v>722063.603</v>
      </c>
      <c r="C6" s="12">
        <v>3752032.4040000001</v>
      </c>
      <c r="D6" s="12">
        <v>42.067</v>
      </c>
      <c r="E6" s="12">
        <v>42.087000000000003</v>
      </c>
      <c r="F6" s="1" t="s">
        <v>192</v>
      </c>
      <c r="G6" s="12">
        <v>0.02</v>
      </c>
      <c r="H6" s="12">
        <v>0.02</v>
      </c>
      <c r="J6" s="1" t="s">
        <v>84</v>
      </c>
      <c r="K6" s="12">
        <v>727884.56900000002</v>
      </c>
      <c r="L6" s="12">
        <v>3739177.9530000002</v>
      </c>
      <c r="M6" s="12">
        <v>40.529000000000003</v>
      </c>
      <c r="N6" s="12">
        <v>40.536000000000001</v>
      </c>
      <c r="O6" s="1" t="s">
        <v>193</v>
      </c>
      <c r="P6" s="12">
        <v>7.0000000000000001E-3</v>
      </c>
      <c r="Q6" s="12">
        <v>7.0000000000000001E-3</v>
      </c>
      <c r="S6" s="1" t="s">
        <v>141</v>
      </c>
      <c r="T6" s="12">
        <v>720040.10400000005</v>
      </c>
      <c r="U6" s="12">
        <v>3747187.7140000002</v>
      </c>
      <c r="V6" s="12">
        <v>41.798000000000002</v>
      </c>
      <c r="W6" s="12">
        <v>41.792999999999999</v>
      </c>
      <c r="X6" s="1" t="s">
        <v>196</v>
      </c>
      <c r="Y6" s="12">
        <v>-5.0000000000000001E-3</v>
      </c>
      <c r="Z6" s="12">
        <v>5.0000000000000001E-3</v>
      </c>
    </row>
    <row r="7" spans="1:26" x14ac:dyDescent="0.25">
      <c r="A7" s="1" t="s">
        <v>81</v>
      </c>
      <c r="B7" s="12">
        <v>734659.04</v>
      </c>
      <c r="C7" s="12">
        <v>3745752.7149999999</v>
      </c>
      <c r="D7" s="12">
        <v>39.962000000000003</v>
      </c>
      <c r="E7" s="12">
        <v>40.012</v>
      </c>
      <c r="F7" s="1" t="s">
        <v>192</v>
      </c>
      <c r="G7" s="12">
        <v>0.05</v>
      </c>
      <c r="H7" s="12">
        <v>0.05</v>
      </c>
      <c r="J7" s="1" t="s">
        <v>87</v>
      </c>
      <c r="K7" s="12">
        <v>730083.86499999999</v>
      </c>
      <c r="L7" s="12">
        <v>3721464.2910000002</v>
      </c>
      <c r="M7" s="12">
        <v>36.99</v>
      </c>
      <c r="N7" s="12">
        <v>36.987000000000002</v>
      </c>
      <c r="O7" s="1" t="s">
        <v>193</v>
      </c>
      <c r="P7" s="12">
        <v>-3.0000000000000001E-3</v>
      </c>
      <c r="Q7" s="12">
        <v>3.0000000000000001E-3</v>
      </c>
      <c r="S7" s="1" t="s">
        <v>142</v>
      </c>
      <c r="T7" s="12">
        <v>723066.45400000003</v>
      </c>
      <c r="U7" s="12">
        <v>3757266.1439999999</v>
      </c>
      <c r="V7" s="12">
        <v>43.02</v>
      </c>
      <c r="W7" s="12">
        <v>43.021999999999998</v>
      </c>
      <c r="X7" s="1" t="s">
        <v>195</v>
      </c>
      <c r="Y7" s="12">
        <v>2E-3</v>
      </c>
      <c r="Z7" s="12">
        <v>2E-3</v>
      </c>
    </row>
    <row r="8" spans="1:26" x14ac:dyDescent="0.25">
      <c r="A8" s="1" t="s">
        <v>85</v>
      </c>
      <c r="B8" s="12">
        <v>734656.01</v>
      </c>
      <c r="C8" s="12">
        <v>3729497.6120000002</v>
      </c>
      <c r="D8" s="12">
        <v>36.584000000000003</v>
      </c>
      <c r="E8" s="12">
        <v>36.590000000000003</v>
      </c>
      <c r="F8" s="1" t="s">
        <v>192</v>
      </c>
      <c r="G8" s="12">
        <v>6.0000000000000001E-3</v>
      </c>
      <c r="H8" s="12">
        <v>6.0000000000000001E-3</v>
      </c>
      <c r="J8" s="1" t="s">
        <v>90</v>
      </c>
      <c r="K8" s="12">
        <v>745800.00199999998</v>
      </c>
      <c r="L8" s="12">
        <v>3725466.7779999999</v>
      </c>
      <c r="M8" s="12">
        <v>39.073999999999998</v>
      </c>
      <c r="N8" s="12">
        <v>39.024999999999999</v>
      </c>
      <c r="O8" s="1" t="s">
        <v>193</v>
      </c>
      <c r="P8" s="12">
        <v>-4.9000000000000002E-2</v>
      </c>
      <c r="Q8" s="12">
        <v>4.9000000000000002E-2</v>
      </c>
      <c r="S8" s="1" t="s">
        <v>143</v>
      </c>
      <c r="T8" s="12">
        <v>718645.83600000001</v>
      </c>
      <c r="U8" s="12">
        <v>3740806.423</v>
      </c>
      <c r="V8" s="12">
        <v>40.591999999999999</v>
      </c>
      <c r="W8" s="12">
        <v>40.625999999999998</v>
      </c>
      <c r="X8" s="1" t="s">
        <v>196</v>
      </c>
      <c r="Y8" s="12">
        <v>3.4000000000000002E-2</v>
      </c>
      <c r="Z8" s="12">
        <v>3.4000000000000002E-2</v>
      </c>
    </row>
    <row r="9" spans="1:26" x14ac:dyDescent="0.25">
      <c r="A9" s="1" t="s">
        <v>86</v>
      </c>
      <c r="B9" s="12">
        <v>721029.20600000001</v>
      </c>
      <c r="C9" s="12">
        <v>3727001.3709999998</v>
      </c>
      <c r="D9" s="12">
        <v>39.991</v>
      </c>
      <c r="E9" s="12">
        <v>39.978999999999999</v>
      </c>
      <c r="F9" s="1" t="s">
        <v>190</v>
      </c>
      <c r="G9" s="12">
        <v>-1.2E-2</v>
      </c>
      <c r="H9" s="12">
        <v>1.2E-2</v>
      </c>
      <c r="J9" s="1" t="s">
        <v>93</v>
      </c>
      <c r="K9" s="12">
        <v>758853.70700000005</v>
      </c>
      <c r="L9" s="12">
        <v>3726953.7779999999</v>
      </c>
      <c r="M9" s="12">
        <v>40.506</v>
      </c>
      <c r="N9" s="12">
        <v>40.427</v>
      </c>
      <c r="O9" s="1" t="s">
        <v>193</v>
      </c>
      <c r="P9" s="12">
        <v>-7.9000000000000001E-2</v>
      </c>
      <c r="Q9" s="12">
        <v>7.9000000000000001E-2</v>
      </c>
      <c r="S9" s="1" t="s">
        <v>144</v>
      </c>
      <c r="T9" s="12">
        <v>725894.60800000001</v>
      </c>
      <c r="U9" s="12">
        <v>3736739.4410000001</v>
      </c>
      <c r="V9" s="12">
        <v>39.851999999999997</v>
      </c>
      <c r="W9" s="12">
        <v>39.854999999999997</v>
      </c>
      <c r="X9" s="1" t="s">
        <v>196</v>
      </c>
      <c r="Y9" s="12">
        <v>3.0000000000000001E-3</v>
      </c>
      <c r="Z9" s="12">
        <v>3.0000000000000001E-3</v>
      </c>
    </row>
    <row r="10" spans="1:26" x14ac:dyDescent="0.25">
      <c r="A10" s="1" t="s">
        <v>88</v>
      </c>
      <c r="B10" s="12">
        <v>739930.00899999996</v>
      </c>
      <c r="C10" s="12">
        <v>3727668.4610000001</v>
      </c>
      <c r="D10" s="12">
        <v>37.436999999999998</v>
      </c>
      <c r="E10" s="12">
        <v>37.414000000000001</v>
      </c>
      <c r="F10" s="1" t="s">
        <v>190</v>
      </c>
      <c r="G10" s="12">
        <v>-2.3E-2</v>
      </c>
      <c r="H10" s="12">
        <v>2.3E-2</v>
      </c>
      <c r="J10" s="1" t="s">
        <v>95</v>
      </c>
      <c r="K10" s="12">
        <v>731801.33799999999</v>
      </c>
      <c r="L10" s="12">
        <v>3703806.75</v>
      </c>
      <c r="M10" s="12">
        <v>34.404000000000003</v>
      </c>
      <c r="N10" s="12">
        <v>34.402999999999999</v>
      </c>
      <c r="O10" s="1" t="s">
        <v>193</v>
      </c>
      <c r="P10" s="12">
        <v>-1E-3</v>
      </c>
      <c r="Q10" s="12">
        <v>1E-3</v>
      </c>
      <c r="S10" s="1" t="s">
        <v>145</v>
      </c>
      <c r="T10" s="12">
        <v>724426.20799999998</v>
      </c>
      <c r="U10" s="12">
        <v>3724082.1519999998</v>
      </c>
      <c r="V10" s="12">
        <v>36.494999999999997</v>
      </c>
      <c r="W10" s="12">
        <v>36.481999999999999</v>
      </c>
      <c r="X10" s="1" t="s">
        <v>196</v>
      </c>
      <c r="Y10" s="12">
        <v>-1.2999999999999999E-2</v>
      </c>
      <c r="Z10" s="12">
        <v>1.2999999999999999E-2</v>
      </c>
    </row>
    <row r="11" spans="1:26" x14ac:dyDescent="0.25">
      <c r="A11" s="1" t="s">
        <v>89</v>
      </c>
      <c r="B11" s="12">
        <v>742462.82299999997</v>
      </c>
      <c r="C11" s="12">
        <v>3720075.2710000002</v>
      </c>
      <c r="D11" s="12">
        <v>35.938000000000002</v>
      </c>
      <c r="E11" s="12">
        <v>35.924999999999997</v>
      </c>
      <c r="F11" s="1" t="s">
        <v>192</v>
      </c>
      <c r="G11" s="12">
        <v>-1.2999999999999999E-2</v>
      </c>
      <c r="H11" s="12">
        <v>1.2999999999999999E-2</v>
      </c>
      <c r="J11" s="1" t="s">
        <v>99</v>
      </c>
      <c r="K11" s="12">
        <v>726802.14</v>
      </c>
      <c r="L11" s="12">
        <v>3705263.804</v>
      </c>
      <c r="M11" s="12">
        <v>34.841000000000001</v>
      </c>
      <c r="N11" s="12">
        <v>34.811999999999998</v>
      </c>
      <c r="O11" s="1" t="s">
        <v>193</v>
      </c>
      <c r="P11" s="12">
        <v>-2.9000000000000001E-2</v>
      </c>
      <c r="Q11" s="12">
        <v>2.9000000000000001E-2</v>
      </c>
      <c r="S11" s="1" t="s">
        <v>146</v>
      </c>
      <c r="T11" s="12">
        <v>741521.04599999997</v>
      </c>
      <c r="U11" s="12">
        <v>3724928.2039999999</v>
      </c>
      <c r="V11" s="12">
        <v>36.005000000000003</v>
      </c>
      <c r="W11" s="12">
        <v>36.018000000000001</v>
      </c>
      <c r="X11" s="1" t="s">
        <v>196</v>
      </c>
      <c r="Y11" s="12">
        <v>1.2999999999999999E-2</v>
      </c>
      <c r="Z11" s="12">
        <v>1.2999999999999999E-2</v>
      </c>
    </row>
    <row r="12" spans="1:26" x14ac:dyDescent="0.25">
      <c r="A12" s="1" t="s">
        <v>91</v>
      </c>
      <c r="B12" s="12">
        <v>752751.52099999995</v>
      </c>
      <c r="C12" s="12">
        <v>3724846.3879999998</v>
      </c>
      <c r="D12" s="12">
        <v>39.594999999999999</v>
      </c>
      <c r="E12" s="12">
        <v>39.521000000000001</v>
      </c>
      <c r="F12" s="1" t="s">
        <v>192</v>
      </c>
      <c r="G12" s="12">
        <v>-7.3999999999999996E-2</v>
      </c>
      <c r="H12" s="12">
        <v>7.3999999999999996E-2</v>
      </c>
      <c r="J12" s="1" t="s">
        <v>102</v>
      </c>
      <c r="K12" s="12">
        <v>706501.56799999997</v>
      </c>
      <c r="L12" s="12">
        <v>3720362.27</v>
      </c>
      <c r="M12" s="12">
        <v>39.204000000000001</v>
      </c>
      <c r="N12" s="12">
        <v>39.171999999999997</v>
      </c>
      <c r="O12" s="1" t="s">
        <v>193</v>
      </c>
      <c r="P12" s="12">
        <v>-3.2000000000000001E-2</v>
      </c>
      <c r="Q12" s="12">
        <v>3.2000000000000001E-2</v>
      </c>
      <c r="S12" s="1" t="s">
        <v>147</v>
      </c>
      <c r="T12" s="12">
        <v>757678.46799999999</v>
      </c>
      <c r="U12" s="12">
        <v>3722187.0690000001</v>
      </c>
      <c r="V12" s="12">
        <v>39.091999999999999</v>
      </c>
      <c r="W12" s="12">
        <v>39.149000000000001</v>
      </c>
      <c r="X12" s="1" t="s">
        <v>195</v>
      </c>
      <c r="Y12" s="12">
        <v>5.7000000000000002E-2</v>
      </c>
      <c r="Z12" s="12">
        <v>5.7000000000000002E-2</v>
      </c>
    </row>
    <row r="13" spans="1:26" x14ac:dyDescent="0.25">
      <c r="A13" s="1" t="s">
        <v>92</v>
      </c>
      <c r="B13" s="12">
        <v>753137.08400000003</v>
      </c>
      <c r="C13" s="12">
        <v>3719648.7220000001</v>
      </c>
      <c r="D13" s="12">
        <v>39.659999999999997</v>
      </c>
      <c r="E13" s="12">
        <v>39.695</v>
      </c>
      <c r="F13" s="1" t="s">
        <v>190</v>
      </c>
      <c r="G13" s="12">
        <v>3.5000000000000003E-2</v>
      </c>
      <c r="H13" s="12">
        <v>3.5000000000000003E-2</v>
      </c>
      <c r="J13" s="1" t="s">
        <v>113</v>
      </c>
      <c r="K13" s="12">
        <v>695847.17200000002</v>
      </c>
      <c r="L13" s="12">
        <v>3698600.2850000001</v>
      </c>
      <c r="M13" s="12">
        <v>35.865000000000002</v>
      </c>
      <c r="N13" s="12">
        <v>35.793999999999997</v>
      </c>
      <c r="O13" s="1" t="s">
        <v>191</v>
      </c>
      <c r="P13" s="12">
        <v>-7.0999999999999994E-2</v>
      </c>
      <c r="Q13" s="12">
        <v>7.0999999999999994E-2</v>
      </c>
      <c r="S13" s="1" t="s">
        <v>148</v>
      </c>
      <c r="T13" s="12">
        <v>748315.21900000004</v>
      </c>
      <c r="U13" s="12">
        <v>3720898.389</v>
      </c>
      <c r="V13" s="12">
        <v>36.237000000000002</v>
      </c>
      <c r="W13" s="12">
        <v>36.338000000000001</v>
      </c>
      <c r="X13" s="1" t="s">
        <v>196</v>
      </c>
      <c r="Y13" s="12">
        <v>0.10100000000000001</v>
      </c>
      <c r="Z13" s="12">
        <v>0.10100000000000001</v>
      </c>
    </row>
    <row r="14" spans="1:26" x14ac:dyDescent="0.25">
      <c r="A14" s="1" t="s">
        <v>94</v>
      </c>
      <c r="B14" s="12">
        <v>733912.41799999995</v>
      </c>
      <c r="C14" s="12">
        <v>3716695.4449999998</v>
      </c>
      <c r="D14" s="12">
        <v>35.466999999999999</v>
      </c>
      <c r="E14" s="12">
        <v>35.359000000000002</v>
      </c>
      <c r="F14" s="1" t="s">
        <v>192</v>
      </c>
      <c r="G14" s="12">
        <v>-0.108</v>
      </c>
      <c r="H14" s="12">
        <v>0.108</v>
      </c>
      <c r="J14" s="1" t="s">
        <v>114</v>
      </c>
      <c r="K14" s="12">
        <v>689363.21100000001</v>
      </c>
      <c r="L14" s="12">
        <v>3697557.9670000002</v>
      </c>
      <c r="M14" s="12">
        <v>34.991999999999997</v>
      </c>
      <c r="N14" s="12">
        <v>34.969000000000001</v>
      </c>
      <c r="O14" s="1" t="s">
        <v>191</v>
      </c>
      <c r="P14" s="12">
        <v>-2.3E-2</v>
      </c>
      <c r="Q14" s="12">
        <v>2.3E-2</v>
      </c>
      <c r="S14" s="1" t="s">
        <v>149</v>
      </c>
      <c r="T14" s="12">
        <v>734816.01300000004</v>
      </c>
      <c r="U14" s="12">
        <v>3712590.9509999999</v>
      </c>
      <c r="V14" s="12">
        <v>33.753</v>
      </c>
      <c r="W14" s="12">
        <v>33.771000000000001</v>
      </c>
      <c r="X14" s="1" t="s">
        <v>196</v>
      </c>
      <c r="Y14" s="12">
        <v>1.7999999999999999E-2</v>
      </c>
      <c r="Z14" s="12">
        <v>1.7999999999999999E-2</v>
      </c>
    </row>
    <row r="15" spans="1:26" x14ac:dyDescent="0.25">
      <c r="A15" s="1" t="s">
        <v>96</v>
      </c>
      <c r="B15" s="12">
        <v>730456.61899999995</v>
      </c>
      <c r="C15" s="12">
        <v>3708493.1260000002</v>
      </c>
      <c r="D15" s="12">
        <v>34.804000000000002</v>
      </c>
      <c r="E15" s="12">
        <v>34.835000000000001</v>
      </c>
      <c r="F15" s="1" t="s">
        <v>190</v>
      </c>
      <c r="G15" s="12">
        <v>3.1E-2</v>
      </c>
      <c r="H15" s="12">
        <v>3.1E-2</v>
      </c>
      <c r="J15" s="1" t="s">
        <v>118</v>
      </c>
      <c r="K15" s="12">
        <v>685487.83600000001</v>
      </c>
      <c r="L15" s="12">
        <v>3703701.1740000001</v>
      </c>
      <c r="M15" s="12">
        <v>37.906999999999996</v>
      </c>
      <c r="N15" s="12">
        <v>37.908000000000001</v>
      </c>
      <c r="O15" s="1" t="s">
        <v>193</v>
      </c>
      <c r="P15" s="12">
        <v>1E-3</v>
      </c>
      <c r="Q15" s="12">
        <v>1E-3</v>
      </c>
      <c r="S15" s="1" t="s">
        <v>150</v>
      </c>
      <c r="T15" s="12">
        <v>734950.50100000005</v>
      </c>
      <c r="U15" s="12">
        <v>3698947.682</v>
      </c>
      <c r="V15" s="12">
        <v>35.451000000000001</v>
      </c>
      <c r="W15" s="12">
        <v>35.51</v>
      </c>
      <c r="X15" s="1" t="s">
        <v>197</v>
      </c>
      <c r="Y15" s="12">
        <v>5.8999999999999997E-2</v>
      </c>
      <c r="Z15" s="12">
        <v>5.8999999999999997E-2</v>
      </c>
    </row>
    <row r="16" spans="1:26" x14ac:dyDescent="0.25">
      <c r="A16" s="1" t="s">
        <v>97</v>
      </c>
      <c r="B16" s="12">
        <v>729952.13300000003</v>
      </c>
      <c r="C16" s="12">
        <v>3691932.5959999999</v>
      </c>
      <c r="D16" s="12">
        <v>32.790999999999997</v>
      </c>
      <c r="E16" s="12">
        <v>32.814</v>
      </c>
      <c r="F16" s="1" t="s">
        <v>190</v>
      </c>
      <c r="G16" s="12">
        <v>2.3E-2</v>
      </c>
      <c r="H16" s="12">
        <v>2.3E-2</v>
      </c>
      <c r="J16" s="1" t="s">
        <v>126</v>
      </c>
      <c r="K16" s="12">
        <v>718248.87199999997</v>
      </c>
      <c r="L16" s="12">
        <v>3704518.412</v>
      </c>
      <c r="M16" s="12">
        <v>35.744999999999997</v>
      </c>
      <c r="N16" s="12">
        <v>35.709000000000003</v>
      </c>
      <c r="O16" s="1" t="s">
        <v>191</v>
      </c>
      <c r="P16" s="12">
        <v>-3.5999999999999997E-2</v>
      </c>
      <c r="Q16" s="12">
        <v>3.5999999999999997E-2</v>
      </c>
      <c r="S16" s="1" t="s">
        <v>151</v>
      </c>
      <c r="T16" s="12">
        <v>728914.30099999998</v>
      </c>
      <c r="U16" s="12">
        <v>3698789.4160000002</v>
      </c>
      <c r="V16" s="12">
        <v>33.676000000000002</v>
      </c>
      <c r="W16" s="12">
        <v>33.603999999999999</v>
      </c>
      <c r="X16" s="1" t="s">
        <v>196</v>
      </c>
      <c r="Y16" s="12">
        <v>-7.1999999999999995E-2</v>
      </c>
      <c r="Z16" s="12">
        <v>7.1999999999999995E-2</v>
      </c>
    </row>
    <row r="17" spans="1:26" x14ac:dyDescent="0.25">
      <c r="A17" s="1" t="s">
        <v>98</v>
      </c>
      <c r="B17" s="12">
        <v>723997.245</v>
      </c>
      <c r="C17" s="12">
        <v>3693177.0210000002</v>
      </c>
      <c r="D17" s="12">
        <v>35.106000000000002</v>
      </c>
      <c r="E17" s="12">
        <v>35.188000000000002</v>
      </c>
      <c r="F17" s="1" t="s">
        <v>192</v>
      </c>
      <c r="G17" s="12">
        <v>8.2000000000000003E-2</v>
      </c>
      <c r="H17" s="12">
        <v>8.2000000000000003E-2</v>
      </c>
      <c r="J17" s="1" t="s">
        <v>134</v>
      </c>
      <c r="K17" s="12">
        <v>704429.30599999998</v>
      </c>
      <c r="L17" s="12">
        <v>3715425.5279999999</v>
      </c>
      <c r="M17" s="12">
        <v>38.378999999999998</v>
      </c>
      <c r="N17" s="12">
        <v>38.433</v>
      </c>
      <c r="O17" s="1" t="s">
        <v>193</v>
      </c>
      <c r="P17" s="12">
        <v>5.3999999999999999E-2</v>
      </c>
      <c r="Q17" s="12">
        <v>5.3999999999999999E-2</v>
      </c>
      <c r="S17" s="1" t="s">
        <v>152</v>
      </c>
      <c r="T17" s="12">
        <v>726951.41099999996</v>
      </c>
      <c r="U17" s="12">
        <v>3689946.3</v>
      </c>
      <c r="V17" s="12">
        <v>31.776</v>
      </c>
      <c r="W17" s="12">
        <v>31.722999999999999</v>
      </c>
      <c r="X17" s="1" t="s">
        <v>196</v>
      </c>
      <c r="Y17" s="12">
        <v>-5.2999999999999999E-2</v>
      </c>
      <c r="Z17" s="12">
        <v>5.2999999999999999E-2</v>
      </c>
    </row>
    <row r="18" spans="1:26" x14ac:dyDescent="0.25">
      <c r="A18" s="1" t="s">
        <v>100</v>
      </c>
      <c r="B18" s="12">
        <v>725440.58100000001</v>
      </c>
      <c r="C18" s="12">
        <v>3718246.76</v>
      </c>
      <c r="D18" s="12">
        <v>36.255000000000003</v>
      </c>
      <c r="E18" s="12">
        <v>36.265999999999998</v>
      </c>
      <c r="F18" s="1" t="s">
        <v>192</v>
      </c>
      <c r="G18" s="12">
        <v>1.0999999999999999E-2</v>
      </c>
      <c r="H18" s="12">
        <v>1.0999999999999999E-2</v>
      </c>
      <c r="S18" s="1" t="s">
        <v>153</v>
      </c>
      <c r="T18" s="12">
        <v>720541.54099999997</v>
      </c>
      <c r="U18" s="12">
        <v>3699156.3360000001</v>
      </c>
      <c r="V18" s="12">
        <v>33.014000000000003</v>
      </c>
      <c r="W18" s="12">
        <v>33.067999999999998</v>
      </c>
      <c r="X18" s="1" t="s">
        <v>196</v>
      </c>
      <c r="Y18" s="12">
        <v>5.3999999999999999E-2</v>
      </c>
      <c r="Z18" s="12">
        <v>5.3999999999999999E-2</v>
      </c>
    </row>
    <row r="19" spans="1:26" x14ac:dyDescent="0.25">
      <c r="A19" s="1" t="s">
        <v>101</v>
      </c>
      <c r="B19" s="12">
        <v>719241.21100000001</v>
      </c>
      <c r="C19" s="12">
        <v>3713355.0950000002</v>
      </c>
      <c r="D19" s="12">
        <v>35.985999999999997</v>
      </c>
      <c r="E19" s="12">
        <v>36.094999999999999</v>
      </c>
      <c r="F19" s="1" t="s">
        <v>190</v>
      </c>
      <c r="G19" s="12">
        <v>0.109</v>
      </c>
      <c r="H19" s="12">
        <v>0.109</v>
      </c>
      <c r="S19" s="1" t="s">
        <v>154</v>
      </c>
      <c r="T19" s="12">
        <v>721618.41</v>
      </c>
      <c r="U19" s="12">
        <v>3718089.6660000002</v>
      </c>
      <c r="V19" s="12">
        <v>36.335999999999999</v>
      </c>
      <c r="W19" s="12">
        <v>36.390999999999998</v>
      </c>
      <c r="X19" s="1" t="s">
        <v>196</v>
      </c>
      <c r="Y19" s="12">
        <v>5.5E-2</v>
      </c>
      <c r="Z19" s="12">
        <v>5.5E-2</v>
      </c>
    </row>
    <row r="20" spans="1:26" x14ac:dyDescent="0.25">
      <c r="A20" s="1" t="s">
        <v>103</v>
      </c>
      <c r="B20" s="12">
        <v>713115.09199999995</v>
      </c>
      <c r="C20" s="12">
        <v>3709584.8149999999</v>
      </c>
      <c r="D20" s="12">
        <v>35.889000000000003</v>
      </c>
      <c r="E20" s="12">
        <v>35.978999999999999</v>
      </c>
      <c r="F20" s="1" t="s">
        <v>190</v>
      </c>
      <c r="G20" s="12">
        <v>0.09</v>
      </c>
      <c r="H20" s="12">
        <v>0.09</v>
      </c>
      <c r="S20" s="1" t="s">
        <v>155</v>
      </c>
      <c r="T20" s="12">
        <v>709178.745</v>
      </c>
      <c r="U20" s="12">
        <v>3719484.3849999998</v>
      </c>
      <c r="V20" s="12">
        <v>37.432000000000002</v>
      </c>
      <c r="W20" s="12">
        <v>37.365000000000002</v>
      </c>
      <c r="X20" s="1" t="s">
        <v>10</v>
      </c>
      <c r="Y20" s="12">
        <v>-6.7000000000000004E-2</v>
      </c>
      <c r="Z20" s="12">
        <v>6.7000000000000004E-2</v>
      </c>
    </row>
    <row r="21" spans="1:26" x14ac:dyDescent="0.25">
      <c r="A21" s="1" t="s">
        <v>104</v>
      </c>
      <c r="B21" s="12">
        <v>719406.36</v>
      </c>
      <c r="C21" s="12">
        <v>3692504.5240000002</v>
      </c>
      <c r="D21" s="12">
        <v>33.161000000000001</v>
      </c>
      <c r="E21" s="12">
        <v>33.210999999999999</v>
      </c>
      <c r="F21" s="1" t="s">
        <v>192</v>
      </c>
      <c r="G21" s="12">
        <v>0.05</v>
      </c>
      <c r="H21" s="12">
        <v>0.05</v>
      </c>
      <c r="S21" s="1" t="s">
        <v>156</v>
      </c>
      <c r="T21" s="12">
        <v>714172.10400000005</v>
      </c>
      <c r="U21" s="12">
        <v>3713930.696</v>
      </c>
      <c r="V21" s="12">
        <v>35.944000000000003</v>
      </c>
      <c r="W21" s="12">
        <v>35.999000000000002</v>
      </c>
      <c r="X21" s="1" t="s">
        <v>195</v>
      </c>
      <c r="Y21" s="12">
        <v>5.5E-2</v>
      </c>
      <c r="Z21" s="12">
        <v>5.5E-2</v>
      </c>
    </row>
    <row r="22" spans="1:26" x14ac:dyDescent="0.25">
      <c r="A22" s="1" t="s">
        <v>105</v>
      </c>
      <c r="B22" s="12">
        <v>711740.45299999998</v>
      </c>
      <c r="C22" s="12">
        <v>3693326.6880000001</v>
      </c>
      <c r="D22" s="12">
        <v>33.435000000000002</v>
      </c>
      <c r="E22" s="12">
        <v>33.491</v>
      </c>
      <c r="F22" s="1" t="s">
        <v>190</v>
      </c>
      <c r="G22" s="12">
        <v>5.6000000000000001E-2</v>
      </c>
      <c r="H22" s="12">
        <v>5.6000000000000001E-2</v>
      </c>
      <c r="S22" s="1" t="s">
        <v>157</v>
      </c>
      <c r="T22" s="12">
        <v>722341.03899999999</v>
      </c>
      <c r="U22" s="12">
        <v>3704995.6039999998</v>
      </c>
      <c r="V22" s="12">
        <v>33.616</v>
      </c>
      <c r="W22" s="12">
        <v>33.658000000000001</v>
      </c>
      <c r="X22" s="1" t="s">
        <v>196</v>
      </c>
      <c r="Y22" s="12">
        <v>4.2000000000000003E-2</v>
      </c>
      <c r="Z22" s="12">
        <v>4.2000000000000003E-2</v>
      </c>
    </row>
    <row r="23" spans="1:26" x14ac:dyDescent="0.25">
      <c r="A23" s="1" t="s">
        <v>106</v>
      </c>
      <c r="B23" s="12">
        <v>704909.05500000005</v>
      </c>
      <c r="C23" s="12">
        <v>3686624.3259999999</v>
      </c>
      <c r="D23" s="12">
        <v>31.933</v>
      </c>
      <c r="E23" s="12">
        <v>31.818000000000001</v>
      </c>
      <c r="F23" s="1" t="s">
        <v>192</v>
      </c>
      <c r="G23" s="12">
        <v>-0.115</v>
      </c>
      <c r="H23" s="12">
        <v>0.115</v>
      </c>
      <c r="S23" s="1" t="s">
        <v>158</v>
      </c>
      <c r="T23" s="12">
        <v>712626.48600000003</v>
      </c>
      <c r="U23" s="12">
        <v>3706584.7310000001</v>
      </c>
      <c r="V23" s="12">
        <v>35.9</v>
      </c>
      <c r="W23" s="12">
        <v>35.924999999999997</v>
      </c>
      <c r="X23" s="1" t="s">
        <v>196</v>
      </c>
      <c r="Y23" s="12">
        <v>2.5000000000000001E-2</v>
      </c>
      <c r="Z23" s="12">
        <v>2.5000000000000001E-2</v>
      </c>
    </row>
    <row r="24" spans="1:26" x14ac:dyDescent="0.25">
      <c r="A24" s="1" t="s">
        <v>107</v>
      </c>
      <c r="B24" s="12">
        <v>692094.1</v>
      </c>
      <c r="C24" s="12">
        <v>3686294.38</v>
      </c>
      <c r="D24" s="12">
        <v>32.466000000000001</v>
      </c>
      <c r="E24" s="12">
        <v>32.558999999999997</v>
      </c>
      <c r="F24" s="1" t="s">
        <v>190</v>
      </c>
      <c r="G24" s="12">
        <v>9.2999999999999999E-2</v>
      </c>
      <c r="H24" s="12">
        <v>9.2999999999999999E-2</v>
      </c>
      <c r="S24" s="1" t="s">
        <v>159</v>
      </c>
      <c r="T24" s="12">
        <v>724290.91099999996</v>
      </c>
      <c r="U24" s="12">
        <v>3688330.602</v>
      </c>
      <c r="V24" s="12">
        <v>32.591000000000001</v>
      </c>
      <c r="W24" s="12">
        <v>32.530999999999999</v>
      </c>
      <c r="X24" s="1" t="s">
        <v>10</v>
      </c>
      <c r="Y24" s="12">
        <v>-0.06</v>
      </c>
      <c r="Z24" s="12">
        <v>0.06</v>
      </c>
    </row>
    <row r="25" spans="1:26" x14ac:dyDescent="0.25">
      <c r="A25" s="1" t="s">
        <v>108</v>
      </c>
      <c r="B25" s="12">
        <v>684354.51199999999</v>
      </c>
      <c r="C25" s="12">
        <v>3686085.415</v>
      </c>
      <c r="D25" s="12">
        <v>34.018999999999998</v>
      </c>
      <c r="E25" s="12">
        <v>34.070999999999998</v>
      </c>
      <c r="F25" s="1" t="s">
        <v>190</v>
      </c>
      <c r="G25" s="12">
        <v>5.1999999999999998E-2</v>
      </c>
      <c r="H25" s="12">
        <v>5.1999999999999998E-2</v>
      </c>
      <c r="S25" s="1" t="s">
        <v>160</v>
      </c>
      <c r="T25" s="12">
        <v>710095.97900000005</v>
      </c>
      <c r="U25" s="12">
        <v>3687901.5260000001</v>
      </c>
      <c r="V25" s="12">
        <v>32.091999999999999</v>
      </c>
      <c r="W25" s="12">
        <v>32.204999999999998</v>
      </c>
      <c r="X25" s="1" t="s">
        <v>196</v>
      </c>
      <c r="Y25" s="12">
        <v>0.113</v>
      </c>
      <c r="Z25" s="12">
        <v>0.113</v>
      </c>
    </row>
    <row r="26" spans="1:26" x14ac:dyDescent="0.25">
      <c r="A26" s="1" t="s">
        <v>109</v>
      </c>
      <c r="B26" s="12">
        <v>690383.29599999997</v>
      </c>
      <c r="C26" s="12">
        <v>3691172.324</v>
      </c>
      <c r="D26" s="12">
        <v>33.771000000000001</v>
      </c>
      <c r="E26" s="12">
        <v>33.749000000000002</v>
      </c>
      <c r="F26" s="1" t="s">
        <v>194</v>
      </c>
      <c r="G26" s="12">
        <v>-2.1999999999999999E-2</v>
      </c>
      <c r="H26" s="12">
        <v>2.1999999999999999E-2</v>
      </c>
      <c r="S26" s="1" t="s">
        <v>200</v>
      </c>
      <c r="T26" s="12">
        <v>709278.33200000005</v>
      </c>
      <c r="U26" s="12">
        <v>3713073.4369999999</v>
      </c>
      <c r="V26" s="12">
        <v>36.201000000000001</v>
      </c>
      <c r="W26" s="12">
        <v>36.264000000000003</v>
      </c>
      <c r="X26" s="1" t="s">
        <v>196</v>
      </c>
      <c r="Y26" s="12">
        <v>6.3E-2</v>
      </c>
      <c r="Z26" s="12">
        <v>6.3E-2</v>
      </c>
    </row>
    <row r="27" spans="1:26" x14ac:dyDescent="0.25">
      <c r="A27" s="1" t="s">
        <v>110</v>
      </c>
      <c r="B27" s="12">
        <v>704796.40300000005</v>
      </c>
      <c r="C27" s="12">
        <v>3692463.3459999999</v>
      </c>
      <c r="D27" s="12">
        <v>33.445</v>
      </c>
      <c r="E27" s="12">
        <v>33.387999999999998</v>
      </c>
      <c r="F27" s="1" t="s">
        <v>190</v>
      </c>
      <c r="G27" s="12">
        <v>-5.7000000000000002E-2</v>
      </c>
      <c r="H27" s="12">
        <v>5.7000000000000002E-2</v>
      </c>
      <c r="S27" s="1" t="s">
        <v>161</v>
      </c>
      <c r="T27" s="12">
        <v>712739.75600000005</v>
      </c>
      <c r="U27" s="12">
        <v>3700072.858</v>
      </c>
      <c r="V27" s="12">
        <v>34.423000000000002</v>
      </c>
      <c r="W27" s="12">
        <v>34.451999999999998</v>
      </c>
      <c r="X27" s="1" t="s">
        <v>10</v>
      </c>
      <c r="Y27" s="12">
        <v>2.9000000000000001E-2</v>
      </c>
      <c r="Z27" s="12">
        <v>2.9000000000000001E-2</v>
      </c>
    </row>
    <row r="28" spans="1:26" x14ac:dyDescent="0.25">
      <c r="A28" s="1" t="s">
        <v>111</v>
      </c>
      <c r="B28" s="12">
        <v>697880.49</v>
      </c>
      <c r="C28" s="12">
        <v>3690520.6230000001</v>
      </c>
      <c r="D28" s="12">
        <v>33.707999999999998</v>
      </c>
      <c r="E28" s="12">
        <v>33.661999999999999</v>
      </c>
      <c r="F28" s="1" t="s">
        <v>190</v>
      </c>
      <c r="G28" s="12">
        <v>-4.5999999999999999E-2</v>
      </c>
      <c r="H28" s="12">
        <v>4.5999999999999999E-2</v>
      </c>
      <c r="S28" s="1" t="s">
        <v>162</v>
      </c>
      <c r="T28" s="12">
        <v>698695.82799999998</v>
      </c>
      <c r="U28" s="12">
        <v>3718909.5860000001</v>
      </c>
      <c r="V28" s="12">
        <v>37.633000000000003</v>
      </c>
      <c r="W28" s="12">
        <v>37.707000000000001</v>
      </c>
      <c r="X28" s="1" t="s">
        <v>196</v>
      </c>
      <c r="Y28" s="12">
        <v>7.3999999999999996E-2</v>
      </c>
      <c r="Z28" s="12">
        <v>7.3999999999999996E-2</v>
      </c>
    </row>
    <row r="29" spans="1:26" x14ac:dyDescent="0.25">
      <c r="A29" s="1" t="s">
        <v>112</v>
      </c>
      <c r="B29" s="12">
        <v>683977.75</v>
      </c>
      <c r="C29" s="12">
        <v>3694157.43</v>
      </c>
      <c r="D29" s="12">
        <v>36.543999999999997</v>
      </c>
      <c r="E29" s="12">
        <v>36.530999999999999</v>
      </c>
      <c r="F29" s="1" t="s">
        <v>194</v>
      </c>
      <c r="G29" s="12">
        <v>-1.2999999999999999E-2</v>
      </c>
      <c r="H29" s="12">
        <v>1.2999999999999999E-2</v>
      </c>
      <c r="S29" s="1" t="s">
        <v>163</v>
      </c>
      <c r="T29" s="12">
        <v>687515.92</v>
      </c>
      <c r="U29" s="12">
        <v>3719992.7719999999</v>
      </c>
      <c r="V29" s="12">
        <v>40</v>
      </c>
      <c r="W29" s="12">
        <v>40.002000000000002</v>
      </c>
      <c r="X29" s="1" t="s">
        <v>196</v>
      </c>
      <c r="Y29" s="12">
        <v>2E-3</v>
      </c>
      <c r="Z29" s="12">
        <v>2E-3</v>
      </c>
    </row>
    <row r="30" spans="1:26" x14ac:dyDescent="0.25">
      <c r="A30" s="1" t="s">
        <v>115</v>
      </c>
      <c r="B30" s="12">
        <v>704365.25800000003</v>
      </c>
      <c r="C30" s="12">
        <v>3702851.523</v>
      </c>
      <c r="D30" s="12">
        <v>34.959000000000003</v>
      </c>
      <c r="E30" s="12">
        <v>34.975000000000001</v>
      </c>
      <c r="F30" s="1" t="s">
        <v>190</v>
      </c>
      <c r="G30" s="12">
        <v>1.6E-2</v>
      </c>
      <c r="H30" s="12">
        <v>1.6E-2</v>
      </c>
      <c r="S30" s="1" t="s">
        <v>164</v>
      </c>
      <c r="T30" s="12">
        <v>697962.397</v>
      </c>
      <c r="U30" s="12">
        <v>3709161.7489999998</v>
      </c>
      <c r="V30" s="12">
        <v>35.56</v>
      </c>
      <c r="W30" s="12">
        <v>34.914000000000001</v>
      </c>
      <c r="X30" s="1" t="s">
        <v>196</v>
      </c>
      <c r="Y30" s="12">
        <v>-0.64600000000000002</v>
      </c>
      <c r="Z30" s="12">
        <v>0.64600000000000002</v>
      </c>
    </row>
    <row r="31" spans="1:26" x14ac:dyDescent="0.25">
      <c r="A31" s="1" t="s">
        <v>116</v>
      </c>
      <c r="B31" s="12">
        <v>697349.68400000001</v>
      </c>
      <c r="C31" s="12">
        <v>3705880.3909999998</v>
      </c>
      <c r="D31" s="12">
        <v>35.17</v>
      </c>
      <c r="E31" s="12">
        <v>35.194000000000003</v>
      </c>
      <c r="F31" s="1" t="s">
        <v>192</v>
      </c>
      <c r="G31" s="12">
        <v>2.4E-2</v>
      </c>
      <c r="H31" s="12">
        <v>2.4E-2</v>
      </c>
      <c r="S31" s="1" t="s">
        <v>165</v>
      </c>
      <c r="T31" s="12">
        <v>700763.91200000001</v>
      </c>
      <c r="U31" s="12">
        <v>3707649.6239999998</v>
      </c>
      <c r="V31" s="12">
        <v>35.674999999999997</v>
      </c>
      <c r="W31" s="12">
        <v>35.597000000000001</v>
      </c>
      <c r="X31" s="1" t="s">
        <v>197</v>
      </c>
      <c r="Y31" s="12">
        <v>-7.8E-2</v>
      </c>
      <c r="Z31" s="12">
        <v>7.8E-2</v>
      </c>
    </row>
    <row r="32" spans="1:26" x14ac:dyDescent="0.25">
      <c r="A32" s="1" t="s">
        <v>117</v>
      </c>
      <c r="B32" s="12">
        <v>692240.38899999997</v>
      </c>
      <c r="C32" s="12">
        <v>3705700.872</v>
      </c>
      <c r="D32" s="12">
        <v>35.911999999999999</v>
      </c>
      <c r="E32" s="12">
        <v>35.887</v>
      </c>
      <c r="F32" s="1" t="s">
        <v>192</v>
      </c>
      <c r="G32" s="12">
        <v>-2.5000000000000001E-2</v>
      </c>
      <c r="H32" s="12">
        <v>2.5000000000000001E-2</v>
      </c>
      <c r="S32" s="1" t="s">
        <v>166</v>
      </c>
      <c r="T32" s="12">
        <v>700572.027</v>
      </c>
      <c r="U32" s="12">
        <v>3701222.3220000002</v>
      </c>
      <c r="V32" s="12">
        <v>35.124000000000002</v>
      </c>
      <c r="W32" s="12">
        <v>34.918999999999997</v>
      </c>
      <c r="X32" s="1" t="s">
        <v>196</v>
      </c>
      <c r="Y32" s="12">
        <v>-0.20499999999999999</v>
      </c>
      <c r="Z32" s="12">
        <v>0.20499999999999999</v>
      </c>
    </row>
    <row r="33" spans="1:26" x14ac:dyDescent="0.25">
      <c r="A33" s="1" t="s">
        <v>119</v>
      </c>
      <c r="B33" s="12">
        <v>684293.59499999997</v>
      </c>
      <c r="C33" s="12">
        <v>3711532.378</v>
      </c>
      <c r="D33" s="12">
        <v>38.701000000000001</v>
      </c>
      <c r="E33" s="12">
        <v>38.633000000000003</v>
      </c>
      <c r="F33" s="1" t="s">
        <v>190</v>
      </c>
      <c r="G33" s="12">
        <v>-6.8000000000000005E-2</v>
      </c>
      <c r="H33" s="12">
        <v>6.8000000000000005E-2</v>
      </c>
      <c r="S33" s="1" t="s">
        <v>167</v>
      </c>
      <c r="T33" s="12">
        <v>708826.13800000004</v>
      </c>
      <c r="U33" s="12">
        <v>3705048.088</v>
      </c>
      <c r="V33" s="12">
        <v>35.49</v>
      </c>
      <c r="W33" s="12">
        <v>35.619</v>
      </c>
      <c r="X33" s="1" t="s">
        <v>196</v>
      </c>
      <c r="Y33" s="12">
        <v>0.129</v>
      </c>
      <c r="Z33" s="12">
        <v>0.129</v>
      </c>
    </row>
    <row r="34" spans="1:26" x14ac:dyDescent="0.25">
      <c r="A34" s="1" t="s">
        <v>120</v>
      </c>
      <c r="B34" s="12">
        <v>693184.87899999996</v>
      </c>
      <c r="C34" s="12">
        <v>3715243.97</v>
      </c>
      <c r="D34" s="12">
        <v>36.771999999999998</v>
      </c>
      <c r="E34" s="12">
        <v>36.840000000000003</v>
      </c>
      <c r="F34" s="1" t="s">
        <v>194</v>
      </c>
      <c r="G34" s="12">
        <v>6.8000000000000005E-2</v>
      </c>
      <c r="H34" s="12">
        <v>6.8000000000000005E-2</v>
      </c>
      <c r="S34" s="1" t="s">
        <v>168</v>
      </c>
      <c r="T34" s="12">
        <v>709566.07400000002</v>
      </c>
      <c r="U34" s="12">
        <v>3696527.284</v>
      </c>
      <c r="V34" s="12">
        <v>32.911000000000001</v>
      </c>
      <c r="W34" s="12">
        <v>32.875</v>
      </c>
      <c r="X34" s="1" t="s">
        <v>196</v>
      </c>
      <c r="Y34" s="12">
        <v>-3.5999999999999997E-2</v>
      </c>
      <c r="Z34" s="12">
        <v>3.5999999999999997E-2</v>
      </c>
    </row>
    <row r="35" spans="1:26" x14ac:dyDescent="0.25">
      <c r="A35" s="1" t="s">
        <v>121</v>
      </c>
      <c r="B35" s="12">
        <v>688547.14899999998</v>
      </c>
      <c r="C35" s="12">
        <v>3716949.6809999999</v>
      </c>
      <c r="D35" s="12">
        <v>38.895000000000003</v>
      </c>
      <c r="E35" s="12">
        <v>38.789000000000001</v>
      </c>
      <c r="F35" s="1" t="s">
        <v>192</v>
      </c>
      <c r="G35" s="12">
        <v>-0.106</v>
      </c>
      <c r="H35" s="12">
        <v>0.106</v>
      </c>
      <c r="S35" s="1" t="s">
        <v>169</v>
      </c>
      <c r="T35" s="12">
        <v>701666.71100000001</v>
      </c>
      <c r="U35" s="12">
        <v>3689796.7059999998</v>
      </c>
      <c r="V35" s="12">
        <v>33.043999999999997</v>
      </c>
      <c r="W35" s="12">
        <v>32.695999999999998</v>
      </c>
      <c r="X35" s="1" t="s">
        <v>196</v>
      </c>
      <c r="Y35" s="12">
        <v>-0.34799999999999998</v>
      </c>
      <c r="Z35" s="12">
        <v>0.34799999999999998</v>
      </c>
    </row>
    <row r="36" spans="1:26" x14ac:dyDescent="0.25">
      <c r="A36" s="1" t="s">
        <v>122</v>
      </c>
      <c r="B36" s="12">
        <v>691713.29700000002</v>
      </c>
      <c r="C36" s="12">
        <v>3720015.7050000001</v>
      </c>
      <c r="D36" s="12">
        <v>37.898000000000003</v>
      </c>
      <c r="E36" s="12">
        <v>37.960999999999999</v>
      </c>
      <c r="F36" s="1" t="s">
        <v>194</v>
      </c>
      <c r="G36" s="12">
        <v>6.3E-2</v>
      </c>
      <c r="H36" s="12">
        <v>6.3E-2</v>
      </c>
      <c r="S36" s="1" t="s">
        <v>171</v>
      </c>
      <c r="T36" s="12">
        <v>693741.67500000005</v>
      </c>
      <c r="U36" s="12">
        <v>3684732.1839999999</v>
      </c>
      <c r="V36" s="12">
        <v>31.76</v>
      </c>
      <c r="W36" s="12">
        <v>31.786000000000001</v>
      </c>
      <c r="X36" s="1" t="s">
        <v>196</v>
      </c>
      <c r="Y36" s="12">
        <v>2.5999999999999999E-2</v>
      </c>
      <c r="Z36" s="12">
        <v>2.5999999999999999E-2</v>
      </c>
    </row>
    <row r="37" spans="1:26" x14ac:dyDescent="0.25">
      <c r="A37" s="1" t="s">
        <v>123</v>
      </c>
      <c r="B37" s="12">
        <v>698169.38100000005</v>
      </c>
      <c r="C37" s="12">
        <v>3713625.406</v>
      </c>
      <c r="D37" s="12">
        <v>36.274000000000001</v>
      </c>
      <c r="E37" s="12">
        <v>36.188000000000002</v>
      </c>
      <c r="F37" s="1" t="s">
        <v>192</v>
      </c>
      <c r="G37" s="12">
        <v>-8.5999999999999993E-2</v>
      </c>
      <c r="H37" s="12">
        <v>8.5999999999999993E-2</v>
      </c>
      <c r="S37" s="1" t="s">
        <v>172</v>
      </c>
      <c r="T37" s="12">
        <v>689302.57</v>
      </c>
      <c r="U37" s="12">
        <v>3685411.6129999999</v>
      </c>
      <c r="V37" s="12">
        <v>33.459000000000003</v>
      </c>
      <c r="W37" s="12">
        <v>33.472000000000001</v>
      </c>
      <c r="X37" s="1" t="s">
        <v>196</v>
      </c>
      <c r="Y37" s="12">
        <v>1.2999999999999999E-2</v>
      </c>
      <c r="Z37" s="12">
        <v>1.2999999999999999E-2</v>
      </c>
    </row>
    <row r="38" spans="1:26" x14ac:dyDescent="0.25">
      <c r="A38" s="1" t="s">
        <v>124</v>
      </c>
      <c r="B38" s="12">
        <v>690333.37199999997</v>
      </c>
      <c r="C38" s="12">
        <v>3710449.8530000001</v>
      </c>
      <c r="D38" s="12">
        <v>36.570999999999998</v>
      </c>
      <c r="E38" s="12">
        <v>36.582000000000001</v>
      </c>
      <c r="F38" s="1" t="s">
        <v>190</v>
      </c>
      <c r="G38" s="12">
        <v>1.0999999999999999E-2</v>
      </c>
      <c r="H38" s="12">
        <v>1.0999999999999999E-2</v>
      </c>
      <c r="S38" s="1" t="s">
        <v>173</v>
      </c>
      <c r="T38" s="12">
        <v>687279.26599999995</v>
      </c>
      <c r="U38" s="12">
        <v>3689416.645</v>
      </c>
      <c r="V38" s="12">
        <v>32.811</v>
      </c>
      <c r="W38" s="12">
        <v>32.886000000000003</v>
      </c>
      <c r="X38" s="1" t="s">
        <v>10</v>
      </c>
      <c r="Y38" s="12">
        <v>7.4999999999999997E-2</v>
      </c>
      <c r="Z38" s="12">
        <v>7.4999999999999997E-2</v>
      </c>
    </row>
    <row r="39" spans="1:26" x14ac:dyDescent="0.25">
      <c r="A39" s="1" t="s">
        <v>125</v>
      </c>
      <c r="B39" s="12">
        <v>723091.63600000006</v>
      </c>
      <c r="C39" s="12">
        <v>3708032.85</v>
      </c>
      <c r="D39" s="12">
        <v>34.433999999999997</v>
      </c>
      <c r="E39" s="12">
        <v>34.481999999999999</v>
      </c>
      <c r="F39" s="1" t="s">
        <v>190</v>
      </c>
      <c r="G39" s="12">
        <v>4.8000000000000001E-2</v>
      </c>
      <c r="H39" s="12">
        <v>4.8000000000000001E-2</v>
      </c>
      <c r="S39" s="1" t="s">
        <v>174</v>
      </c>
      <c r="T39" s="12">
        <v>684658.48300000001</v>
      </c>
      <c r="U39" s="12">
        <v>3699372.1749999998</v>
      </c>
      <c r="V39" s="12">
        <v>36.018999999999998</v>
      </c>
      <c r="W39" s="12">
        <v>35.912999999999997</v>
      </c>
      <c r="X39" s="1" t="s">
        <v>196</v>
      </c>
      <c r="Y39" s="12">
        <v>-0.106</v>
      </c>
      <c r="Z39" s="12">
        <v>0.106</v>
      </c>
    </row>
    <row r="40" spans="1:26" x14ac:dyDescent="0.25">
      <c r="A40" s="1" t="s">
        <v>127</v>
      </c>
      <c r="B40" s="12">
        <v>724787.88100000005</v>
      </c>
      <c r="C40" s="12">
        <v>3700972.1949999998</v>
      </c>
      <c r="D40" s="12">
        <v>35.024999999999999</v>
      </c>
      <c r="E40" s="12">
        <v>35.156999999999996</v>
      </c>
      <c r="F40" s="1" t="s">
        <v>190</v>
      </c>
      <c r="G40" s="12">
        <v>0.13200000000000001</v>
      </c>
      <c r="H40" s="12">
        <v>0.13200000000000001</v>
      </c>
      <c r="S40" s="1" t="s">
        <v>175</v>
      </c>
      <c r="T40" s="12">
        <v>694976.57200000004</v>
      </c>
      <c r="U40" s="12">
        <v>3703350.2540000002</v>
      </c>
      <c r="V40" s="12">
        <v>34.674999999999997</v>
      </c>
      <c r="W40" s="12">
        <v>34.674999999999997</v>
      </c>
      <c r="X40" s="1" t="s">
        <v>196</v>
      </c>
      <c r="Y40" s="12">
        <v>0</v>
      </c>
      <c r="Z40" s="12">
        <v>0</v>
      </c>
    </row>
    <row r="41" spans="1:26" x14ac:dyDescent="0.25">
      <c r="A41" s="1" t="s">
        <v>128</v>
      </c>
      <c r="B41" s="12">
        <v>728584.93099999998</v>
      </c>
      <c r="C41" s="12">
        <v>3714003.656</v>
      </c>
      <c r="D41" s="12">
        <v>36.128999999999998</v>
      </c>
      <c r="E41" s="12">
        <v>36.17</v>
      </c>
      <c r="F41" s="1" t="s">
        <v>190</v>
      </c>
      <c r="G41" s="12">
        <v>4.1000000000000002E-2</v>
      </c>
      <c r="H41" s="12">
        <v>4.1000000000000002E-2</v>
      </c>
      <c r="S41" s="1" t="s">
        <v>176</v>
      </c>
      <c r="T41" s="12">
        <v>686390.348</v>
      </c>
      <c r="U41" s="12">
        <v>3708055.355</v>
      </c>
      <c r="V41" s="12">
        <v>37.128999999999998</v>
      </c>
      <c r="W41" s="12">
        <v>37.19</v>
      </c>
      <c r="X41" s="1" t="s">
        <v>196</v>
      </c>
      <c r="Y41" s="12">
        <v>6.0999999999999999E-2</v>
      </c>
      <c r="Z41" s="12">
        <v>6.0999999999999999E-2</v>
      </c>
    </row>
    <row r="42" spans="1:26" x14ac:dyDescent="0.25">
      <c r="A42" s="1" t="s">
        <v>129</v>
      </c>
      <c r="B42" s="12">
        <v>746047.37600000005</v>
      </c>
      <c r="C42" s="12">
        <v>3728118.051</v>
      </c>
      <c r="D42" s="12">
        <v>39.651000000000003</v>
      </c>
      <c r="E42" s="12">
        <v>39.69</v>
      </c>
      <c r="F42" s="1" t="s">
        <v>192</v>
      </c>
      <c r="G42" s="12">
        <v>3.9E-2</v>
      </c>
      <c r="H42" s="12">
        <v>3.9E-2</v>
      </c>
      <c r="S42" s="1" t="s">
        <v>177</v>
      </c>
      <c r="T42" s="12">
        <v>689117.77300000004</v>
      </c>
      <c r="U42" s="12">
        <v>3714373.4780000001</v>
      </c>
      <c r="V42" s="12">
        <v>37.695999999999998</v>
      </c>
      <c r="W42" s="12">
        <v>37.713999999999999</v>
      </c>
      <c r="X42" s="1" t="s">
        <v>10</v>
      </c>
      <c r="Y42" s="12">
        <v>1.7999999999999999E-2</v>
      </c>
      <c r="Z42" s="12">
        <v>1.7999999999999999E-2</v>
      </c>
    </row>
    <row r="43" spans="1:26" x14ac:dyDescent="0.25">
      <c r="A43" s="1" t="s">
        <v>130</v>
      </c>
      <c r="B43" s="12">
        <v>727793.17200000002</v>
      </c>
      <c r="C43" s="12">
        <v>3730540.0210000002</v>
      </c>
      <c r="D43" s="12">
        <v>38.067999999999998</v>
      </c>
      <c r="E43" s="12">
        <v>38.075000000000003</v>
      </c>
      <c r="F43" s="1" t="s">
        <v>190</v>
      </c>
      <c r="G43" s="12">
        <v>7.0000000000000001E-3</v>
      </c>
      <c r="H43" s="12">
        <v>7.0000000000000001E-3</v>
      </c>
      <c r="S43" s="1" t="s">
        <v>178</v>
      </c>
      <c r="T43" s="12">
        <v>696172.31</v>
      </c>
      <c r="U43" s="12">
        <v>3718579.6869999999</v>
      </c>
      <c r="V43" s="12">
        <v>36.936999999999998</v>
      </c>
      <c r="W43" s="12">
        <v>36.981000000000002</v>
      </c>
      <c r="X43" s="1" t="s">
        <v>196</v>
      </c>
      <c r="Y43" s="12">
        <v>4.3999999999999997E-2</v>
      </c>
      <c r="Z43" s="12">
        <v>4.3999999999999997E-2</v>
      </c>
    </row>
    <row r="44" spans="1:26" x14ac:dyDescent="0.25">
      <c r="A44" s="1" t="s">
        <v>131</v>
      </c>
      <c r="B44" s="12">
        <v>718302.10800000001</v>
      </c>
      <c r="C44" s="12">
        <v>3754904.6839999999</v>
      </c>
      <c r="D44" s="12">
        <v>42.420999999999999</v>
      </c>
      <c r="E44" s="12">
        <v>42.387999999999998</v>
      </c>
      <c r="F44" s="1" t="s">
        <v>192</v>
      </c>
      <c r="G44" s="12">
        <v>-3.3000000000000002E-2</v>
      </c>
      <c r="H44" s="12">
        <v>3.3000000000000002E-2</v>
      </c>
      <c r="S44" s="1" t="s">
        <v>179</v>
      </c>
      <c r="T44" s="12">
        <v>715489.902</v>
      </c>
      <c r="U44" s="12">
        <v>3689965.335</v>
      </c>
      <c r="V44" s="12">
        <v>31.931999999999999</v>
      </c>
      <c r="W44" s="12">
        <v>32.042000000000002</v>
      </c>
      <c r="X44" s="1" t="s">
        <v>196</v>
      </c>
      <c r="Y44" s="12">
        <v>0.11</v>
      </c>
      <c r="Z44" s="12">
        <v>0.11</v>
      </c>
    </row>
    <row r="45" spans="1:26" x14ac:dyDescent="0.25">
      <c r="A45" s="1" t="s">
        <v>132</v>
      </c>
      <c r="B45" s="12">
        <v>722417.60199999996</v>
      </c>
      <c r="C45" s="12">
        <v>3770592.6159999999</v>
      </c>
      <c r="D45" s="12">
        <v>46.39</v>
      </c>
      <c r="E45" s="12">
        <v>46.424999999999997</v>
      </c>
      <c r="F45" s="1" t="s">
        <v>192</v>
      </c>
      <c r="G45" s="12">
        <v>3.5000000000000003E-2</v>
      </c>
      <c r="H45" s="12">
        <v>3.5000000000000003E-2</v>
      </c>
      <c r="S45" s="1" t="s">
        <v>180</v>
      </c>
      <c r="T45" s="12">
        <v>716876.147</v>
      </c>
      <c r="U45" s="12">
        <v>3695898.5589999999</v>
      </c>
      <c r="V45" s="12">
        <v>34.167999999999999</v>
      </c>
      <c r="W45" s="12">
        <v>34.118000000000002</v>
      </c>
      <c r="X45" s="1" t="s">
        <v>10</v>
      </c>
      <c r="Y45" s="12">
        <v>-0.05</v>
      </c>
      <c r="Z45" s="12">
        <v>0.05</v>
      </c>
    </row>
    <row r="46" spans="1:26" x14ac:dyDescent="0.25">
      <c r="A46" s="1" t="s">
        <v>133</v>
      </c>
      <c r="B46" s="12">
        <v>683394.04500000004</v>
      </c>
      <c r="C46" s="12">
        <v>3716663.9169999999</v>
      </c>
      <c r="D46" s="12">
        <v>40.225000000000001</v>
      </c>
      <c r="E46" s="12">
        <v>40.273000000000003</v>
      </c>
      <c r="F46" s="1" t="s">
        <v>192</v>
      </c>
      <c r="G46" s="12">
        <v>4.8000000000000001E-2</v>
      </c>
      <c r="H46" s="12">
        <v>4.8000000000000001E-2</v>
      </c>
      <c r="S46" s="1" t="s">
        <v>181</v>
      </c>
      <c r="T46" s="12">
        <v>717491.19799999997</v>
      </c>
      <c r="U46" s="12">
        <v>3710449.773</v>
      </c>
      <c r="V46" s="12">
        <v>35.448</v>
      </c>
      <c r="W46" s="12">
        <v>35.43</v>
      </c>
      <c r="X46" s="1" t="s">
        <v>10</v>
      </c>
      <c r="Y46" s="12">
        <v>-1.7999999999999999E-2</v>
      </c>
      <c r="Z46" s="12">
        <v>1.7999999999999999E-2</v>
      </c>
    </row>
    <row r="47" spans="1:26" x14ac:dyDescent="0.25">
      <c r="A47" s="1" t="s">
        <v>135</v>
      </c>
      <c r="B47" s="12">
        <v>725728.93500000006</v>
      </c>
      <c r="C47" s="12">
        <v>3685129.3029999998</v>
      </c>
      <c r="D47" s="12">
        <v>30.844000000000001</v>
      </c>
      <c r="E47" s="12">
        <v>30.954999999999998</v>
      </c>
      <c r="F47" s="1" t="s">
        <v>192</v>
      </c>
      <c r="G47" s="12">
        <v>0.111</v>
      </c>
      <c r="H47" s="12">
        <v>0.111</v>
      </c>
      <c r="S47" s="1" t="s">
        <v>182</v>
      </c>
      <c r="T47" s="12">
        <v>724204.93299999996</v>
      </c>
      <c r="U47" s="12">
        <v>3697632.804</v>
      </c>
      <c r="V47" s="12">
        <v>33.695</v>
      </c>
      <c r="W47" s="12">
        <v>33.658000000000001</v>
      </c>
      <c r="X47" s="1" t="s">
        <v>196</v>
      </c>
      <c r="Y47" s="12">
        <v>-3.6999999999999998E-2</v>
      </c>
      <c r="Z47" s="12">
        <v>3.6999999999999998E-2</v>
      </c>
    </row>
    <row r="48" spans="1:26" x14ac:dyDescent="0.25">
      <c r="A48" s="1" t="s">
        <v>136</v>
      </c>
      <c r="B48" s="12">
        <v>707919.01500000001</v>
      </c>
      <c r="C48" s="12">
        <v>3699308.358</v>
      </c>
      <c r="D48" s="12">
        <v>33.628</v>
      </c>
      <c r="E48" s="12">
        <v>33.624000000000002</v>
      </c>
      <c r="F48" s="1" t="s">
        <v>192</v>
      </c>
      <c r="G48" s="12">
        <v>-4.0000000000000001E-3</v>
      </c>
      <c r="H48" s="12">
        <v>4.0000000000000001E-3</v>
      </c>
      <c r="S48" s="1" t="s">
        <v>183</v>
      </c>
      <c r="T48" s="12">
        <v>724184.26300000004</v>
      </c>
      <c r="U48" s="12">
        <v>3734249.898</v>
      </c>
      <c r="V48" s="12">
        <v>38.18</v>
      </c>
      <c r="W48" s="12">
        <v>38.252000000000002</v>
      </c>
      <c r="X48" s="1" t="s">
        <v>196</v>
      </c>
      <c r="Y48" s="12">
        <v>7.1999999999999995E-2</v>
      </c>
      <c r="Z48" s="12">
        <v>7.1999999999999995E-2</v>
      </c>
    </row>
    <row r="49" spans="1:26" x14ac:dyDescent="0.25">
      <c r="A49" s="1" t="s">
        <v>137</v>
      </c>
      <c r="B49" s="12">
        <v>699798.951</v>
      </c>
      <c r="C49" s="12">
        <v>3683299.1850000001</v>
      </c>
      <c r="D49" s="12">
        <v>32.950000000000003</v>
      </c>
      <c r="E49" s="12">
        <v>32.972999999999999</v>
      </c>
      <c r="F49" s="1" t="s">
        <v>192</v>
      </c>
      <c r="G49" s="12">
        <v>2.3E-2</v>
      </c>
      <c r="H49" s="12">
        <v>2.3E-2</v>
      </c>
      <c r="S49" s="1" t="s">
        <v>184</v>
      </c>
      <c r="T49" s="12">
        <v>731441.505</v>
      </c>
      <c r="U49" s="12">
        <v>3726997.665</v>
      </c>
      <c r="V49" s="12">
        <v>36.567999999999998</v>
      </c>
      <c r="W49" s="12">
        <v>36.51</v>
      </c>
      <c r="X49" s="1" t="s">
        <v>10</v>
      </c>
      <c r="Y49" s="12">
        <v>-5.8000000000000003E-2</v>
      </c>
      <c r="Z49" s="12">
        <v>5.8000000000000003E-2</v>
      </c>
    </row>
    <row r="50" spans="1:26" x14ac:dyDescent="0.25">
      <c r="A50" s="1" t="s">
        <v>138</v>
      </c>
      <c r="B50" s="12">
        <v>719922.73199999996</v>
      </c>
      <c r="C50" s="12">
        <v>3685392.6660000002</v>
      </c>
      <c r="D50" s="12">
        <v>32.222000000000001</v>
      </c>
      <c r="E50" s="12">
        <v>32.258000000000003</v>
      </c>
      <c r="F50" s="1" t="s">
        <v>192</v>
      </c>
      <c r="G50" s="12">
        <v>3.5999999999999997E-2</v>
      </c>
      <c r="H50" s="12">
        <v>3.5999999999999997E-2</v>
      </c>
      <c r="S50" s="1" t="s">
        <v>185</v>
      </c>
      <c r="T50" s="12">
        <v>734309.98899999994</v>
      </c>
      <c r="U50" s="12">
        <v>3738416.4139999999</v>
      </c>
      <c r="V50" s="12">
        <v>39.008000000000003</v>
      </c>
      <c r="W50" s="12">
        <v>39.008000000000003</v>
      </c>
      <c r="X50" s="1" t="s">
        <v>196</v>
      </c>
      <c r="Y50" s="12">
        <v>0</v>
      </c>
      <c r="Z50" s="12">
        <v>0</v>
      </c>
    </row>
    <row r="51" spans="1:26" x14ac:dyDescent="0.25">
      <c r="A51" s="1" t="s">
        <v>170</v>
      </c>
      <c r="B51" s="12">
        <v>705081.65399999998</v>
      </c>
      <c r="C51" s="12">
        <v>3684604.8829999999</v>
      </c>
      <c r="D51" s="12">
        <v>31.763999999999999</v>
      </c>
      <c r="E51" s="12">
        <v>31.608000000000001</v>
      </c>
      <c r="F51" s="1" t="s">
        <v>190</v>
      </c>
      <c r="G51" s="12">
        <v>-0.156</v>
      </c>
      <c r="H51" s="12">
        <v>0.156</v>
      </c>
      <c r="S51" s="1" t="s">
        <v>186</v>
      </c>
      <c r="T51" s="12">
        <v>725242.63</v>
      </c>
      <c r="U51" s="12">
        <v>3762771.5890000002</v>
      </c>
      <c r="V51" s="12">
        <v>43.078000000000003</v>
      </c>
      <c r="W51" s="12">
        <v>42.893999999999998</v>
      </c>
      <c r="X51" s="1" t="s">
        <v>10</v>
      </c>
      <c r="Y51" s="12">
        <v>-0.184</v>
      </c>
      <c r="Z51" s="12">
        <v>0.184</v>
      </c>
    </row>
    <row r="52" spans="1:26" x14ac:dyDescent="0.25">
      <c r="S52" s="1" t="s">
        <v>187</v>
      </c>
      <c r="T52" s="12">
        <v>731984.07200000004</v>
      </c>
      <c r="U52" s="12">
        <v>3748117.0260000001</v>
      </c>
      <c r="V52" s="12">
        <v>40.874000000000002</v>
      </c>
      <c r="W52" s="12">
        <v>40.926000000000002</v>
      </c>
      <c r="X52" s="1" t="s">
        <v>196</v>
      </c>
      <c r="Y52" s="12">
        <v>5.1999999999999998E-2</v>
      </c>
      <c r="Z52" s="12">
        <v>5.1999999999999998E-2</v>
      </c>
    </row>
    <row r="53" spans="1:26" x14ac:dyDescent="0.25">
      <c r="S53" s="1" t="s">
        <v>188</v>
      </c>
      <c r="T53" s="12">
        <v>738551.96699999995</v>
      </c>
      <c r="U53" s="12">
        <v>3719506.2549999999</v>
      </c>
      <c r="V53" s="12">
        <v>34.991999999999997</v>
      </c>
      <c r="W53" s="12">
        <v>34.927</v>
      </c>
      <c r="X53" s="1" t="s">
        <v>196</v>
      </c>
      <c r="Y53" s="12">
        <v>-6.5000000000000002E-2</v>
      </c>
      <c r="Z53" s="12">
        <v>6.5000000000000002E-2</v>
      </c>
    </row>
    <row r="54" spans="1:26" x14ac:dyDescent="0.25">
      <c r="S54" s="1" t="s">
        <v>189</v>
      </c>
      <c r="T54" s="12">
        <v>703109.52300000004</v>
      </c>
      <c r="U54" s="12">
        <v>3696363.2990000001</v>
      </c>
      <c r="V54" s="12">
        <v>34.090000000000003</v>
      </c>
      <c r="W54" s="12">
        <v>34.173000000000002</v>
      </c>
      <c r="X54" s="1" t="s">
        <v>10</v>
      </c>
      <c r="Y54" s="12">
        <v>8.3000000000000004E-2</v>
      </c>
      <c r="Z54" s="12">
        <v>8.3000000000000004E-2</v>
      </c>
    </row>
  </sheetData>
  <sortState ref="A3:H54">
    <sortCondition ref="A2"/>
  </sortState>
  <mergeCells count="3">
    <mergeCell ref="A1:H1"/>
    <mergeCell ref="S1:Z1"/>
    <mergeCell ref="J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workbookViewId="0">
      <selection activeCell="A21" sqref="A21"/>
    </sheetView>
  </sheetViews>
  <sheetFormatPr defaultRowHeight="15" x14ac:dyDescent="0.25"/>
  <cols>
    <col min="1" max="1" width="12.7109375" style="1" customWidth="1"/>
    <col min="2" max="5" width="12.7109375" style="12" customWidth="1"/>
    <col min="6" max="6" width="12.7109375" style="1" customWidth="1"/>
    <col min="7" max="8" width="12.7109375" style="12" customWidth="1"/>
    <col min="9" max="9" width="2.7109375" style="1" customWidth="1"/>
    <col min="10" max="10" width="12.7109375" style="1" customWidth="1"/>
    <col min="11" max="14" width="12.7109375" style="12" customWidth="1"/>
    <col min="15" max="15" width="12.7109375" style="1" customWidth="1"/>
    <col min="16" max="17" width="12.7109375" style="12" customWidth="1"/>
    <col min="18" max="16384" width="9.140625" style="1"/>
  </cols>
  <sheetData>
    <row r="1" spans="1:17" x14ac:dyDescent="0.25">
      <c r="A1" s="39" t="s">
        <v>7</v>
      </c>
      <c r="B1" s="39"/>
      <c r="C1" s="39"/>
      <c r="D1" s="39"/>
      <c r="E1" s="39"/>
      <c r="F1" s="39"/>
      <c r="G1" s="39"/>
      <c r="H1" s="39"/>
      <c r="J1" s="40" t="s">
        <v>204</v>
      </c>
      <c r="K1" s="41"/>
      <c r="L1" s="41"/>
      <c r="M1" s="41"/>
      <c r="N1" s="41"/>
      <c r="O1" s="41"/>
      <c r="P1" s="41"/>
      <c r="Q1" s="42"/>
    </row>
    <row r="2" spans="1:17" x14ac:dyDescent="0.25">
      <c r="A2" s="9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9" t="s">
        <v>5</v>
      </c>
      <c r="G2" s="35" t="s">
        <v>6</v>
      </c>
      <c r="H2" s="35" t="s">
        <v>8</v>
      </c>
      <c r="J2" s="9" t="s">
        <v>0</v>
      </c>
      <c r="K2" s="35" t="s">
        <v>1</v>
      </c>
      <c r="L2" s="35" t="s">
        <v>2</v>
      </c>
      <c r="M2" s="35" t="s">
        <v>3</v>
      </c>
      <c r="N2" s="35" t="s">
        <v>4</v>
      </c>
      <c r="O2" s="9" t="s">
        <v>5</v>
      </c>
      <c r="P2" s="35" t="s">
        <v>6</v>
      </c>
      <c r="Q2" s="35" t="s">
        <v>8</v>
      </c>
    </row>
    <row r="3" spans="1:17" x14ac:dyDescent="0.25">
      <c r="A3" s="1" t="s">
        <v>58</v>
      </c>
      <c r="B3" s="12">
        <v>723534.58700000006</v>
      </c>
      <c r="C3" s="12">
        <v>3766575.9980000001</v>
      </c>
      <c r="D3" s="12">
        <v>44.997999999999998</v>
      </c>
      <c r="E3" s="12">
        <v>44.985999999999997</v>
      </c>
      <c r="F3" s="1" t="s">
        <v>75</v>
      </c>
      <c r="G3" s="12">
        <v>-1.2E-2</v>
      </c>
      <c r="H3" s="12">
        <f>ABS(G3)</f>
        <v>1.2E-2</v>
      </c>
      <c r="J3" s="1" t="s">
        <v>76</v>
      </c>
      <c r="K3" s="12">
        <v>722038.33</v>
      </c>
      <c r="L3" s="12">
        <v>3766531.2390000001</v>
      </c>
      <c r="M3" s="12">
        <v>45.365000000000002</v>
      </c>
      <c r="N3" s="12">
        <v>45.420999999999999</v>
      </c>
      <c r="O3" s="1" t="s">
        <v>190</v>
      </c>
      <c r="P3" s="12">
        <v>5.6000000000000001E-2</v>
      </c>
      <c r="Q3" s="12">
        <f t="shared" ref="Q3:Q34" si="0">ABS(P3)</f>
        <v>5.6000000000000001E-2</v>
      </c>
    </row>
    <row r="4" spans="1:17" x14ac:dyDescent="0.25">
      <c r="A4" s="1" t="s">
        <v>59</v>
      </c>
      <c r="B4" s="12">
        <v>734670.48100000003</v>
      </c>
      <c r="C4" s="12">
        <v>3763127.7439999999</v>
      </c>
      <c r="D4" s="12">
        <v>43.567</v>
      </c>
      <c r="E4" s="12">
        <v>43.622</v>
      </c>
      <c r="F4" s="1" t="s">
        <v>75</v>
      </c>
      <c r="G4" s="12">
        <v>5.5E-2</v>
      </c>
      <c r="H4" s="12">
        <f t="shared" ref="H4:H20" si="1">ABS(G4)</f>
        <v>5.5E-2</v>
      </c>
      <c r="J4" s="1" t="s">
        <v>77</v>
      </c>
      <c r="K4" s="12">
        <v>721155.31200000003</v>
      </c>
      <c r="L4" s="12">
        <v>3760490.4879999999</v>
      </c>
      <c r="M4" s="12">
        <v>43.567</v>
      </c>
      <c r="N4" s="12">
        <v>43.567999999999998</v>
      </c>
      <c r="O4" s="1" t="s">
        <v>190</v>
      </c>
      <c r="P4" s="12">
        <v>1E-3</v>
      </c>
      <c r="Q4" s="12">
        <f t="shared" si="0"/>
        <v>1E-3</v>
      </c>
    </row>
    <row r="5" spans="1:17" x14ac:dyDescent="0.25">
      <c r="A5" s="1" t="s">
        <v>60</v>
      </c>
      <c r="B5" s="12">
        <v>736321.54099999997</v>
      </c>
      <c r="C5" s="12">
        <v>3724329.9070000001</v>
      </c>
      <c r="D5" s="12">
        <v>34.92</v>
      </c>
      <c r="E5" s="12">
        <v>34.859000000000002</v>
      </c>
      <c r="F5" s="1" t="s">
        <v>75</v>
      </c>
      <c r="G5" s="12">
        <v>-6.0999999999999999E-2</v>
      </c>
      <c r="H5" s="12">
        <f t="shared" si="1"/>
        <v>6.0999999999999999E-2</v>
      </c>
      <c r="J5" s="1" t="s">
        <v>78</v>
      </c>
      <c r="K5" s="12">
        <v>729960.32799999998</v>
      </c>
      <c r="L5" s="12">
        <v>3761004.0690000001</v>
      </c>
      <c r="M5" s="12">
        <v>43.116999999999997</v>
      </c>
      <c r="N5" s="12">
        <v>43.142000000000003</v>
      </c>
      <c r="O5" s="1" t="s">
        <v>190</v>
      </c>
      <c r="P5" s="12">
        <v>2.5000000000000001E-2</v>
      </c>
      <c r="Q5" s="12">
        <f t="shared" si="0"/>
        <v>2.5000000000000001E-2</v>
      </c>
    </row>
    <row r="6" spans="1:17" x14ac:dyDescent="0.25">
      <c r="A6" s="1" t="s">
        <v>61</v>
      </c>
      <c r="B6" s="12">
        <v>759658.14199999999</v>
      </c>
      <c r="C6" s="12">
        <v>3719185.068</v>
      </c>
      <c r="D6" s="12">
        <v>39.36</v>
      </c>
      <c r="E6" s="12">
        <v>39.384999999999998</v>
      </c>
      <c r="F6" s="1" t="s">
        <v>75</v>
      </c>
      <c r="G6" s="12">
        <v>2.5000000000000001E-2</v>
      </c>
      <c r="H6" s="12">
        <f t="shared" si="1"/>
        <v>2.5000000000000001E-2</v>
      </c>
      <c r="J6" s="1" t="s">
        <v>79</v>
      </c>
      <c r="K6" s="12">
        <v>731416.76300000004</v>
      </c>
      <c r="L6" s="12">
        <v>3756144.4619999998</v>
      </c>
      <c r="M6" s="12">
        <v>42.432000000000002</v>
      </c>
      <c r="N6" s="12">
        <v>42.404000000000003</v>
      </c>
      <c r="O6" s="1" t="s">
        <v>191</v>
      </c>
      <c r="P6" s="12">
        <v>-2.8000000000000001E-2</v>
      </c>
      <c r="Q6" s="12">
        <f t="shared" si="0"/>
        <v>2.8000000000000001E-2</v>
      </c>
    </row>
    <row r="7" spans="1:17" x14ac:dyDescent="0.25">
      <c r="A7" s="1" t="s">
        <v>62</v>
      </c>
      <c r="B7" s="12">
        <v>759368.07</v>
      </c>
      <c r="C7" s="12">
        <v>3728938.9589999998</v>
      </c>
      <c r="D7" s="12">
        <v>39.807000000000002</v>
      </c>
      <c r="E7" s="12">
        <v>39.81</v>
      </c>
      <c r="F7" s="1" t="s">
        <v>75</v>
      </c>
      <c r="G7" s="12">
        <v>3.0000000000000001E-3</v>
      </c>
      <c r="H7" s="12">
        <f t="shared" si="1"/>
        <v>3.0000000000000001E-3</v>
      </c>
      <c r="J7" s="1" t="s">
        <v>80</v>
      </c>
      <c r="K7" s="12">
        <v>722063.603</v>
      </c>
      <c r="L7" s="12">
        <v>3752032.4040000001</v>
      </c>
      <c r="M7" s="12">
        <v>42.067</v>
      </c>
      <c r="N7" s="12">
        <v>42.087000000000003</v>
      </c>
      <c r="O7" s="1" t="s">
        <v>192</v>
      </c>
      <c r="P7" s="12">
        <v>0.02</v>
      </c>
      <c r="Q7" s="12">
        <f t="shared" si="0"/>
        <v>0.02</v>
      </c>
    </row>
    <row r="8" spans="1:17" x14ac:dyDescent="0.25">
      <c r="A8" s="1" t="s">
        <v>62</v>
      </c>
      <c r="B8" s="12">
        <v>731785.72600000002</v>
      </c>
      <c r="C8" s="12">
        <v>3734980.8560000001</v>
      </c>
      <c r="D8" s="12">
        <v>37.773000000000003</v>
      </c>
      <c r="E8" s="12">
        <v>37.866</v>
      </c>
      <c r="F8" s="1" t="s">
        <v>75</v>
      </c>
      <c r="G8" s="12">
        <v>9.2999999999999999E-2</v>
      </c>
      <c r="H8" s="12">
        <f t="shared" si="1"/>
        <v>9.2999999999999999E-2</v>
      </c>
      <c r="J8" s="1" t="s">
        <v>81</v>
      </c>
      <c r="K8" s="12">
        <v>734659.04</v>
      </c>
      <c r="L8" s="12">
        <v>3745752.7149999999</v>
      </c>
      <c r="M8" s="12">
        <v>39.962000000000003</v>
      </c>
      <c r="N8" s="12">
        <v>40.012</v>
      </c>
      <c r="O8" s="1" t="s">
        <v>192</v>
      </c>
      <c r="P8" s="12">
        <v>0.05</v>
      </c>
      <c r="Q8" s="12">
        <f t="shared" si="0"/>
        <v>0.05</v>
      </c>
    </row>
    <row r="9" spans="1:17" x14ac:dyDescent="0.25">
      <c r="A9" s="1" t="s">
        <v>63</v>
      </c>
      <c r="B9" s="12">
        <v>732340.71799999999</v>
      </c>
      <c r="C9" s="12">
        <v>3693801.889</v>
      </c>
      <c r="D9" s="12">
        <v>33.430999999999997</v>
      </c>
      <c r="E9" s="12">
        <v>33.447000000000003</v>
      </c>
      <c r="F9" s="1" t="s">
        <v>75</v>
      </c>
      <c r="G9" s="12">
        <v>1.6E-2</v>
      </c>
      <c r="H9" s="12">
        <f t="shared" si="1"/>
        <v>1.6E-2</v>
      </c>
      <c r="J9" s="1" t="s">
        <v>82</v>
      </c>
      <c r="K9" s="12">
        <v>728790.61600000004</v>
      </c>
      <c r="L9" s="12">
        <v>3744084.085</v>
      </c>
      <c r="M9" s="12">
        <v>40.384</v>
      </c>
      <c r="N9" s="12">
        <v>40.393000000000001</v>
      </c>
      <c r="O9" s="1" t="s">
        <v>191</v>
      </c>
      <c r="P9" s="12">
        <v>8.9999999999999993E-3</v>
      </c>
      <c r="Q9" s="12">
        <f t="shared" si="0"/>
        <v>8.9999999999999993E-3</v>
      </c>
    </row>
    <row r="10" spans="1:17" x14ac:dyDescent="0.25">
      <c r="A10" s="1" t="s">
        <v>64</v>
      </c>
      <c r="B10" s="12">
        <v>713156.53599999996</v>
      </c>
      <c r="C10" s="12">
        <v>3685526.2439999999</v>
      </c>
      <c r="D10" s="12">
        <v>32.075000000000003</v>
      </c>
      <c r="E10" s="12">
        <v>32.03</v>
      </c>
      <c r="F10" s="1" t="s">
        <v>75</v>
      </c>
      <c r="G10" s="12">
        <v>-4.4999999999999998E-2</v>
      </c>
      <c r="H10" s="12">
        <f t="shared" si="1"/>
        <v>4.4999999999999998E-2</v>
      </c>
      <c r="J10" s="1" t="s">
        <v>83</v>
      </c>
      <c r="K10" s="12">
        <v>720807.17299999995</v>
      </c>
      <c r="L10" s="12">
        <v>3734620.648</v>
      </c>
      <c r="M10" s="12">
        <v>40.517000000000003</v>
      </c>
      <c r="N10" s="12">
        <v>40.451999999999998</v>
      </c>
      <c r="O10" s="1" t="s">
        <v>193</v>
      </c>
      <c r="P10" s="12">
        <v>-6.5000000000000002E-2</v>
      </c>
      <c r="Q10" s="12">
        <f t="shared" si="0"/>
        <v>6.5000000000000002E-2</v>
      </c>
    </row>
    <row r="11" spans="1:17" x14ac:dyDescent="0.25">
      <c r="A11" s="1" t="s">
        <v>65</v>
      </c>
      <c r="B11" s="12">
        <v>685756.98800000001</v>
      </c>
      <c r="C11" s="12">
        <v>3683712.2609999999</v>
      </c>
      <c r="D11" s="12">
        <v>33.130000000000003</v>
      </c>
      <c r="E11" s="12">
        <v>33.151000000000003</v>
      </c>
      <c r="F11" s="1" t="s">
        <v>75</v>
      </c>
      <c r="G11" s="12">
        <v>2.1000000000000001E-2</v>
      </c>
      <c r="H11" s="12">
        <f t="shared" si="1"/>
        <v>2.1000000000000001E-2</v>
      </c>
      <c r="J11" s="1" t="s">
        <v>84</v>
      </c>
      <c r="K11" s="12">
        <v>727884.56900000002</v>
      </c>
      <c r="L11" s="12">
        <v>3739177.9530000002</v>
      </c>
      <c r="M11" s="12">
        <v>40.529000000000003</v>
      </c>
      <c r="N11" s="12">
        <v>40.536000000000001</v>
      </c>
      <c r="O11" s="1" t="s">
        <v>193</v>
      </c>
      <c r="P11" s="12">
        <v>7.0000000000000001E-3</v>
      </c>
      <c r="Q11" s="12">
        <f t="shared" si="0"/>
        <v>7.0000000000000001E-3</v>
      </c>
    </row>
    <row r="12" spans="1:17" x14ac:dyDescent="0.25">
      <c r="A12" s="1" t="s">
        <v>66</v>
      </c>
      <c r="B12" s="12">
        <v>684074.68</v>
      </c>
      <c r="C12" s="12">
        <v>3720431.22</v>
      </c>
      <c r="D12" s="12">
        <v>41.030999999999999</v>
      </c>
      <c r="E12" s="12">
        <v>41.021000000000001</v>
      </c>
      <c r="F12" s="1" t="s">
        <v>75</v>
      </c>
      <c r="G12" s="12">
        <v>-0.01</v>
      </c>
      <c r="H12" s="12">
        <f t="shared" si="1"/>
        <v>0.01</v>
      </c>
      <c r="J12" s="1" t="s">
        <v>85</v>
      </c>
      <c r="K12" s="12">
        <v>734656.01</v>
      </c>
      <c r="L12" s="12">
        <v>3729497.6120000002</v>
      </c>
      <c r="M12" s="12">
        <v>36.584000000000003</v>
      </c>
      <c r="N12" s="12">
        <v>36.590000000000003</v>
      </c>
      <c r="O12" s="1" t="s">
        <v>192</v>
      </c>
      <c r="P12" s="12">
        <v>6.0000000000000001E-3</v>
      </c>
      <c r="Q12" s="12">
        <f t="shared" si="0"/>
        <v>6.0000000000000001E-3</v>
      </c>
    </row>
    <row r="13" spans="1:17" x14ac:dyDescent="0.25">
      <c r="A13" s="1" t="s">
        <v>67</v>
      </c>
      <c r="B13" s="12">
        <v>698822.57</v>
      </c>
      <c r="C13" s="12">
        <v>3720202.3259999999</v>
      </c>
      <c r="D13" s="12">
        <v>38.337000000000003</v>
      </c>
      <c r="E13" s="12">
        <v>38.316000000000003</v>
      </c>
      <c r="F13" s="1" t="s">
        <v>75</v>
      </c>
      <c r="G13" s="12">
        <v>-2.1000000000000001E-2</v>
      </c>
      <c r="H13" s="12">
        <f t="shared" si="1"/>
        <v>2.1000000000000001E-2</v>
      </c>
      <c r="J13" s="1" t="s">
        <v>86</v>
      </c>
      <c r="K13" s="12">
        <v>721029.20600000001</v>
      </c>
      <c r="L13" s="12">
        <v>3727001.3709999998</v>
      </c>
      <c r="M13" s="12">
        <v>39.991</v>
      </c>
      <c r="N13" s="12">
        <v>39.978999999999999</v>
      </c>
      <c r="O13" s="1" t="s">
        <v>190</v>
      </c>
      <c r="P13" s="12">
        <v>-1.2E-2</v>
      </c>
      <c r="Q13" s="12">
        <f t="shared" si="0"/>
        <v>1.2E-2</v>
      </c>
    </row>
    <row r="14" spans="1:17" x14ac:dyDescent="0.25">
      <c r="A14" s="1" t="s">
        <v>68</v>
      </c>
      <c r="B14" s="12">
        <v>718888.06799999997</v>
      </c>
      <c r="C14" s="12">
        <v>3720584.773</v>
      </c>
      <c r="D14" s="12">
        <v>39.668999999999997</v>
      </c>
      <c r="E14" s="12">
        <v>39.658999999999999</v>
      </c>
      <c r="F14" s="1" t="s">
        <v>75</v>
      </c>
      <c r="G14" s="12">
        <v>-0.01</v>
      </c>
      <c r="H14" s="12">
        <f t="shared" si="1"/>
        <v>0.01</v>
      </c>
      <c r="J14" s="1" t="s">
        <v>87</v>
      </c>
      <c r="K14" s="12">
        <v>730083.86499999999</v>
      </c>
      <c r="L14" s="12">
        <v>3721464.2910000002</v>
      </c>
      <c r="M14" s="12">
        <v>36.99</v>
      </c>
      <c r="N14" s="12">
        <v>36.987000000000002</v>
      </c>
      <c r="O14" s="1" t="s">
        <v>193</v>
      </c>
      <c r="P14" s="12">
        <v>-3.0000000000000001E-3</v>
      </c>
      <c r="Q14" s="12">
        <f t="shared" si="0"/>
        <v>3.0000000000000001E-3</v>
      </c>
    </row>
    <row r="15" spans="1:17" x14ac:dyDescent="0.25">
      <c r="A15" s="1" t="s">
        <v>69</v>
      </c>
      <c r="B15" s="12">
        <v>717243.81200000003</v>
      </c>
      <c r="C15" s="12">
        <v>3759283.6120000002</v>
      </c>
      <c r="D15" s="12">
        <v>43.896999999999998</v>
      </c>
      <c r="E15" s="12">
        <v>43.935000000000002</v>
      </c>
      <c r="F15" s="1" t="s">
        <v>75</v>
      </c>
      <c r="G15" s="12">
        <v>3.7999999999999999E-2</v>
      </c>
      <c r="H15" s="12">
        <f t="shared" si="1"/>
        <v>3.7999999999999999E-2</v>
      </c>
      <c r="J15" s="1" t="s">
        <v>88</v>
      </c>
      <c r="K15" s="12">
        <v>739930.00899999996</v>
      </c>
      <c r="L15" s="12">
        <v>3727668.4610000001</v>
      </c>
      <c r="M15" s="12">
        <v>37.436999999999998</v>
      </c>
      <c r="N15" s="12">
        <v>37.414000000000001</v>
      </c>
      <c r="O15" s="1" t="s">
        <v>190</v>
      </c>
      <c r="P15" s="12">
        <v>-2.3E-2</v>
      </c>
      <c r="Q15" s="12">
        <f t="shared" si="0"/>
        <v>2.3E-2</v>
      </c>
    </row>
    <row r="16" spans="1:17" x14ac:dyDescent="0.25">
      <c r="A16" s="1" t="s">
        <v>70</v>
      </c>
      <c r="B16" s="12">
        <v>722217.81499999994</v>
      </c>
      <c r="C16" s="12">
        <v>3744003.321</v>
      </c>
      <c r="D16" s="12">
        <v>41.295999999999999</v>
      </c>
      <c r="E16" s="12">
        <v>41.311999999999998</v>
      </c>
      <c r="F16" s="1" t="s">
        <v>75</v>
      </c>
      <c r="G16" s="12">
        <v>1.6E-2</v>
      </c>
      <c r="H16" s="12">
        <f t="shared" si="1"/>
        <v>1.6E-2</v>
      </c>
      <c r="J16" s="1" t="s">
        <v>89</v>
      </c>
      <c r="K16" s="12">
        <v>742462.82299999997</v>
      </c>
      <c r="L16" s="12">
        <v>3720075.2710000002</v>
      </c>
      <c r="M16" s="12">
        <v>35.938000000000002</v>
      </c>
      <c r="N16" s="12">
        <v>35.924999999999997</v>
      </c>
      <c r="O16" s="1" t="s">
        <v>192</v>
      </c>
      <c r="P16" s="12">
        <v>-1.2999999999999999E-2</v>
      </c>
      <c r="Q16" s="12">
        <f t="shared" si="0"/>
        <v>1.2999999999999999E-2</v>
      </c>
    </row>
    <row r="17" spans="1:17" x14ac:dyDescent="0.25">
      <c r="A17" s="1" t="s">
        <v>71</v>
      </c>
      <c r="B17" s="12">
        <v>724591.18200000003</v>
      </c>
      <c r="C17" s="12">
        <v>3711296.2370000002</v>
      </c>
      <c r="D17" s="12">
        <v>36.113</v>
      </c>
      <c r="E17" s="12">
        <v>36.005000000000003</v>
      </c>
      <c r="F17" s="1" t="s">
        <v>75</v>
      </c>
      <c r="G17" s="12">
        <v>-0.108</v>
      </c>
      <c r="H17" s="12">
        <f t="shared" si="1"/>
        <v>0.108</v>
      </c>
      <c r="J17" s="1" t="s">
        <v>90</v>
      </c>
      <c r="K17" s="12">
        <v>745800.00199999998</v>
      </c>
      <c r="L17" s="12">
        <v>3725466.7779999999</v>
      </c>
      <c r="M17" s="12">
        <v>39.073999999999998</v>
      </c>
      <c r="N17" s="12">
        <v>39.024999999999999</v>
      </c>
      <c r="O17" s="1" t="s">
        <v>193</v>
      </c>
      <c r="P17" s="12">
        <v>-4.9000000000000002E-2</v>
      </c>
      <c r="Q17" s="12">
        <f t="shared" si="0"/>
        <v>4.9000000000000002E-2</v>
      </c>
    </row>
    <row r="18" spans="1:17" x14ac:dyDescent="0.25">
      <c r="A18" s="1" t="s">
        <v>72</v>
      </c>
      <c r="B18" s="12">
        <v>716455.48800000001</v>
      </c>
      <c r="C18" s="12">
        <v>3699944.7209999999</v>
      </c>
      <c r="D18" s="12">
        <v>34.24</v>
      </c>
      <c r="E18" s="12">
        <v>34.238</v>
      </c>
      <c r="F18" s="1" t="s">
        <v>75</v>
      </c>
      <c r="G18" s="12">
        <v>-2E-3</v>
      </c>
      <c r="H18" s="12">
        <f t="shared" si="1"/>
        <v>2E-3</v>
      </c>
      <c r="J18" s="1" t="s">
        <v>91</v>
      </c>
      <c r="K18" s="12">
        <v>752751.52099999995</v>
      </c>
      <c r="L18" s="12">
        <v>3724846.3879999998</v>
      </c>
      <c r="M18" s="12">
        <v>39.594999999999999</v>
      </c>
      <c r="N18" s="12">
        <v>39.521000000000001</v>
      </c>
      <c r="O18" s="1" t="s">
        <v>192</v>
      </c>
      <c r="P18" s="12">
        <v>-7.3999999999999996E-2</v>
      </c>
      <c r="Q18" s="12">
        <f t="shared" si="0"/>
        <v>7.3999999999999996E-2</v>
      </c>
    </row>
    <row r="19" spans="1:17" x14ac:dyDescent="0.25">
      <c r="A19" s="1" t="s">
        <v>73</v>
      </c>
      <c r="B19" s="12">
        <v>704829.06499999994</v>
      </c>
      <c r="C19" s="12">
        <v>3708950.9419999998</v>
      </c>
      <c r="D19" s="12">
        <v>35.823999999999998</v>
      </c>
      <c r="E19" s="12">
        <v>35.829000000000001</v>
      </c>
      <c r="F19" s="1" t="s">
        <v>75</v>
      </c>
      <c r="G19" s="12">
        <v>5.0000000000000001E-3</v>
      </c>
      <c r="H19" s="12">
        <f t="shared" si="1"/>
        <v>5.0000000000000001E-3</v>
      </c>
      <c r="J19" s="1" t="s">
        <v>92</v>
      </c>
      <c r="K19" s="12">
        <v>753137.08400000003</v>
      </c>
      <c r="L19" s="12">
        <v>3719648.7220000001</v>
      </c>
      <c r="M19" s="12">
        <v>39.659999999999997</v>
      </c>
      <c r="N19" s="12">
        <v>39.695</v>
      </c>
      <c r="O19" s="1" t="s">
        <v>190</v>
      </c>
      <c r="P19" s="12">
        <v>3.5000000000000003E-2</v>
      </c>
      <c r="Q19" s="12">
        <f t="shared" si="0"/>
        <v>3.5000000000000003E-2</v>
      </c>
    </row>
    <row r="20" spans="1:17" x14ac:dyDescent="0.25">
      <c r="A20" s="1" t="s">
        <v>74</v>
      </c>
      <c r="B20" s="12">
        <v>694319.64199999999</v>
      </c>
      <c r="C20" s="12">
        <v>3693334.0869999998</v>
      </c>
      <c r="D20" s="12">
        <v>35.734999999999999</v>
      </c>
      <c r="E20" s="12">
        <v>35.746000000000002</v>
      </c>
      <c r="F20" s="1" t="s">
        <v>75</v>
      </c>
      <c r="G20" s="12">
        <v>1.0999999999999999E-2</v>
      </c>
      <c r="H20" s="12">
        <f t="shared" si="1"/>
        <v>1.0999999999999999E-2</v>
      </c>
      <c r="J20" s="1" t="s">
        <v>93</v>
      </c>
      <c r="K20" s="12">
        <v>758853.70700000005</v>
      </c>
      <c r="L20" s="12">
        <v>3726953.7779999999</v>
      </c>
      <c r="M20" s="12">
        <v>40.506</v>
      </c>
      <c r="N20" s="12">
        <v>40.427</v>
      </c>
      <c r="O20" s="1" t="s">
        <v>193</v>
      </c>
      <c r="P20" s="12">
        <v>-7.9000000000000001E-2</v>
      </c>
      <c r="Q20" s="12">
        <f t="shared" si="0"/>
        <v>7.9000000000000001E-2</v>
      </c>
    </row>
    <row r="21" spans="1:17" x14ac:dyDescent="0.25">
      <c r="J21" s="1" t="s">
        <v>94</v>
      </c>
      <c r="K21" s="12">
        <v>733912.41799999995</v>
      </c>
      <c r="L21" s="12">
        <v>3716695.4449999998</v>
      </c>
      <c r="M21" s="12">
        <v>35.466999999999999</v>
      </c>
      <c r="N21" s="12">
        <v>35.359000000000002</v>
      </c>
      <c r="O21" s="1" t="s">
        <v>192</v>
      </c>
      <c r="P21" s="12">
        <v>-0.108</v>
      </c>
      <c r="Q21" s="12">
        <f t="shared" si="0"/>
        <v>0.108</v>
      </c>
    </row>
    <row r="22" spans="1:17" x14ac:dyDescent="0.25">
      <c r="J22" s="1" t="s">
        <v>95</v>
      </c>
      <c r="K22" s="12">
        <v>731801.33799999999</v>
      </c>
      <c r="L22" s="12">
        <v>3703806.75</v>
      </c>
      <c r="M22" s="12">
        <v>34.404000000000003</v>
      </c>
      <c r="N22" s="12">
        <v>34.402999999999999</v>
      </c>
      <c r="O22" s="1" t="s">
        <v>193</v>
      </c>
      <c r="P22" s="12">
        <v>-1E-3</v>
      </c>
      <c r="Q22" s="12">
        <f t="shared" si="0"/>
        <v>1E-3</v>
      </c>
    </row>
    <row r="23" spans="1:17" x14ac:dyDescent="0.25">
      <c r="J23" s="1" t="s">
        <v>96</v>
      </c>
      <c r="K23" s="12">
        <v>730456.61899999995</v>
      </c>
      <c r="L23" s="12">
        <v>3708493.1260000002</v>
      </c>
      <c r="M23" s="12">
        <v>34.804000000000002</v>
      </c>
      <c r="N23" s="12">
        <v>34.835000000000001</v>
      </c>
      <c r="O23" s="1" t="s">
        <v>190</v>
      </c>
      <c r="P23" s="12">
        <v>3.1E-2</v>
      </c>
      <c r="Q23" s="12">
        <f t="shared" si="0"/>
        <v>3.1E-2</v>
      </c>
    </row>
    <row r="24" spans="1:17" x14ac:dyDescent="0.25">
      <c r="J24" s="1" t="s">
        <v>97</v>
      </c>
      <c r="K24" s="12">
        <v>729952.13300000003</v>
      </c>
      <c r="L24" s="12">
        <v>3691932.5959999999</v>
      </c>
      <c r="M24" s="12">
        <v>32.790999999999997</v>
      </c>
      <c r="N24" s="12">
        <v>32.814</v>
      </c>
      <c r="O24" s="1" t="s">
        <v>190</v>
      </c>
      <c r="P24" s="12">
        <v>2.3E-2</v>
      </c>
      <c r="Q24" s="12">
        <f t="shared" si="0"/>
        <v>2.3E-2</v>
      </c>
    </row>
    <row r="25" spans="1:17" x14ac:dyDescent="0.25">
      <c r="J25" s="1" t="s">
        <v>98</v>
      </c>
      <c r="K25" s="12">
        <v>723997.245</v>
      </c>
      <c r="L25" s="12">
        <v>3693177.0210000002</v>
      </c>
      <c r="M25" s="12">
        <v>35.106000000000002</v>
      </c>
      <c r="N25" s="12">
        <v>35.188000000000002</v>
      </c>
      <c r="O25" s="1" t="s">
        <v>192</v>
      </c>
      <c r="P25" s="12">
        <v>8.2000000000000003E-2</v>
      </c>
      <c r="Q25" s="12">
        <f t="shared" si="0"/>
        <v>8.2000000000000003E-2</v>
      </c>
    </row>
    <row r="26" spans="1:17" x14ac:dyDescent="0.25">
      <c r="J26" s="1" t="s">
        <v>99</v>
      </c>
      <c r="K26" s="12">
        <v>726802.14</v>
      </c>
      <c r="L26" s="12">
        <v>3705263.804</v>
      </c>
      <c r="M26" s="12">
        <v>34.841000000000001</v>
      </c>
      <c r="N26" s="12">
        <v>34.811999999999998</v>
      </c>
      <c r="O26" s="1" t="s">
        <v>193</v>
      </c>
      <c r="P26" s="12">
        <v>-2.9000000000000001E-2</v>
      </c>
      <c r="Q26" s="12">
        <f t="shared" si="0"/>
        <v>2.9000000000000001E-2</v>
      </c>
    </row>
    <row r="27" spans="1:17" x14ac:dyDescent="0.25">
      <c r="J27" s="1" t="s">
        <v>100</v>
      </c>
      <c r="K27" s="12">
        <v>725440.58100000001</v>
      </c>
      <c r="L27" s="12">
        <v>3718246.76</v>
      </c>
      <c r="M27" s="12">
        <v>36.255000000000003</v>
      </c>
      <c r="N27" s="12">
        <v>36.265999999999998</v>
      </c>
      <c r="O27" s="1" t="s">
        <v>192</v>
      </c>
      <c r="P27" s="12">
        <v>1.0999999999999999E-2</v>
      </c>
      <c r="Q27" s="12">
        <f t="shared" si="0"/>
        <v>1.0999999999999999E-2</v>
      </c>
    </row>
    <row r="28" spans="1:17" x14ac:dyDescent="0.25">
      <c r="J28" s="1" t="s">
        <v>101</v>
      </c>
      <c r="K28" s="12">
        <v>719241.21100000001</v>
      </c>
      <c r="L28" s="12">
        <v>3713355.0950000002</v>
      </c>
      <c r="M28" s="12">
        <v>35.985999999999997</v>
      </c>
      <c r="N28" s="12">
        <v>36.094999999999999</v>
      </c>
      <c r="O28" s="1" t="s">
        <v>190</v>
      </c>
      <c r="P28" s="12">
        <v>0.109</v>
      </c>
      <c r="Q28" s="12">
        <f t="shared" si="0"/>
        <v>0.109</v>
      </c>
    </row>
    <row r="29" spans="1:17" x14ac:dyDescent="0.25">
      <c r="J29" s="1" t="s">
        <v>102</v>
      </c>
      <c r="K29" s="12">
        <v>706501.56799999997</v>
      </c>
      <c r="L29" s="12">
        <v>3720362.27</v>
      </c>
      <c r="M29" s="12">
        <v>39.204000000000001</v>
      </c>
      <c r="N29" s="12">
        <v>39.171999999999997</v>
      </c>
      <c r="O29" s="1" t="s">
        <v>193</v>
      </c>
      <c r="P29" s="12">
        <v>-3.2000000000000001E-2</v>
      </c>
      <c r="Q29" s="12">
        <f t="shared" si="0"/>
        <v>3.2000000000000001E-2</v>
      </c>
    </row>
    <row r="30" spans="1:17" x14ac:dyDescent="0.25">
      <c r="J30" s="1" t="s">
        <v>103</v>
      </c>
      <c r="K30" s="12">
        <v>713115.09199999995</v>
      </c>
      <c r="L30" s="12">
        <v>3709584.8149999999</v>
      </c>
      <c r="M30" s="12">
        <v>35.889000000000003</v>
      </c>
      <c r="N30" s="12">
        <v>35.978999999999999</v>
      </c>
      <c r="O30" s="1" t="s">
        <v>190</v>
      </c>
      <c r="P30" s="12">
        <v>0.09</v>
      </c>
      <c r="Q30" s="12">
        <f t="shared" si="0"/>
        <v>0.09</v>
      </c>
    </row>
    <row r="31" spans="1:17" x14ac:dyDescent="0.25">
      <c r="J31" s="1" t="s">
        <v>104</v>
      </c>
      <c r="K31" s="12">
        <v>719406.36</v>
      </c>
      <c r="L31" s="12">
        <v>3692504.5240000002</v>
      </c>
      <c r="M31" s="12">
        <v>33.161000000000001</v>
      </c>
      <c r="N31" s="12">
        <v>33.210999999999999</v>
      </c>
      <c r="O31" s="1" t="s">
        <v>192</v>
      </c>
      <c r="P31" s="12">
        <v>0.05</v>
      </c>
      <c r="Q31" s="12">
        <f t="shared" si="0"/>
        <v>0.05</v>
      </c>
    </row>
    <row r="32" spans="1:17" x14ac:dyDescent="0.25">
      <c r="J32" s="1" t="s">
        <v>105</v>
      </c>
      <c r="K32" s="12">
        <v>711740.45299999998</v>
      </c>
      <c r="L32" s="12">
        <v>3693326.6880000001</v>
      </c>
      <c r="M32" s="12">
        <v>33.435000000000002</v>
      </c>
      <c r="N32" s="12">
        <v>33.491</v>
      </c>
      <c r="O32" s="1" t="s">
        <v>190</v>
      </c>
      <c r="P32" s="12">
        <v>5.6000000000000001E-2</v>
      </c>
      <c r="Q32" s="12">
        <f t="shared" si="0"/>
        <v>5.6000000000000001E-2</v>
      </c>
    </row>
    <row r="33" spans="10:17" x14ac:dyDescent="0.25">
      <c r="J33" s="1" t="s">
        <v>106</v>
      </c>
      <c r="K33" s="12">
        <v>704909.05500000005</v>
      </c>
      <c r="L33" s="12">
        <v>3686624.3259999999</v>
      </c>
      <c r="M33" s="12">
        <v>31.933</v>
      </c>
      <c r="N33" s="12">
        <v>31.818000000000001</v>
      </c>
      <c r="O33" s="1" t="s">
        <v>192</v>
      </c>
      <c r="P33" s="12">
        <v>-0.115</v>
      </c>
      <c r="Q33" s="12">
        <f t="shared" si="0"/>
        <v>0.115</v>
      </c>
    </row>
    <row r="34" spans="10:17" x14ac:dyDescent="0.25">
      <c r="J34" s="1" t="s">
        <v>107</v>
      </c>
      <c r="K34" s="12">
        <v>692094.1</v>
      </c>
      <c r="L34" s="12">
        <v>3686294.38</v>
      </c>
      <c r="M34" s="12">
        <v>32.466000000000001</v>
      </c>
      <c r="N34" s="12">
        <v>32.558999999999997</v>
      </c>
      <c r="O34" s="1" t="s">
        <v>190</v>
      </c>
      <c r="P34" s="12">
        <v>9.2999999999999999E-2</v>
      </c>
      <c r="Q34" s="12">
        <f t="shared" si="0"/>
        <v>9.2999999999999999E-2</v>
      </c>
    </row>
    <row r="35" spans="10:17" x14ac:dyDescent="0.25">
      <c r="J35" s="1" t="s">
        <v>108</v>
      </c>
      <c r="K35" s="12">
        <v>684354.51199999999</v>
      </c>
      <c r="L35" s="12">
        <v>3686085.415</v>
      </c>
      <c r="M35" s="12">
        <v>34.018999999999998</v>
      </c>
      <c r="N35" s="12">
        <v>34.070999999999998</v>
      </c>
      <c r="O35" s="1" t="s">
        <v>190</v>
      </c>
      <c r="P35" s="12">
        <v>5.1999999999999998E-2</v>
      </c>
      <c r="Q35" s="12">
        <f t="shared" ref="Q35:Q66" si="2">ABS(P35)</f>
        <v>5.1999999999999998E-2</v>
      </c>
    </row>
    <row r="36" spans="10:17" x14ac:dyDescent="0.25">
      <c r="J36" s="1" t="s">
        <v>109</v>
      </c>
      <c r="K36" s="12">
        <v>690383.29599999997</v>
      </c>
      <c r="L36" s="12">
        <v>3691172.324</v>
      </c>
      <c r="M36" s="12">
        <v>33.771000000000001</v>
      </c>
      <c r="N36" s="12">
        <v>33.749000000000002</v>
      </c>
      <c r="O36" s="1" t="s">
        <v>194</v>
      </c>
      <c r="P36" s="12">
        <v>-2.1999999999999999E-2</v>
      </c>
      <c r="Q36" s="12">
        <f t="shared" si="2"/>
        <v>2.1999999999999999E-2</v>
      </c>
    </row>
    <row r="37" spans="10:17" x14ac:dyDescent="0.25">
      <c r="J37" s="1" t="s">
        <v>110</v>
      </c>
      <c r="K37" s="12">
        <v>704796.40300000005</v>
      </c>
      <c r="L37" s="12">
        <v>3692463.3459999999</v>
      </c>
      <c r="M37" s="12">
        <v>33.445</v>
      </c>
      <c r="N37" s="12">
        <v>33.387999999999998</v>
      </c>
      <c r="O37" s="1" t="s">
        <v>190</v>
      </c>
      <c r="P37" s="12">
        <v>-5.7000000000000002E-2</v>
      </c>
      <c r="Q37" s="12">
        <f t="shared" si="2"/>
        <v>5.7000000000000002E-2</v>
      </c>
    </row>
    <row r="38" spans="10:17" x14ac:dyDescent="0.25">
      <c r="J38" s="1" t="s">
        <v>111</v>
      </c>
      <c r="K38" s="12">
        <v>697880.49</v>
      </c>
      <c r="L38" s="12">
        <v>3690520.6230000001</v>
      </c>
      <c r="M38" s="12">
        <v>33.707999999999998</v>
      </c>
      <c r="N38" s="12">
        <v>33.661999999999999</v>
      </c>
      <c r="O38" s="1" t="s">
        <v>190</v>
      </c>
      <c r="P38" s="12">
        <v>-4.5999999999999999E-2</v>
      </c>
      <c r="Q38" s="12">
        <f t="shared" si="2"/>
        <v>4.5999999999999999E-2</v>
      </c>
    </row>
    <row r="39" spans="10:17" x14ac:dyDescent="0.25">
      <c r="J39" s="1" t="s">
        <v>112</v>
      </c>
      <c r="K39" s="12">
        <v>683977.75</v>
      </c>
      <c r="L39" s="12">
        <v>3694157.43</v>
      </c>
      <c r="M39" s="12">
        <v>36.543999999999997</v>
      </c>
      <c r="N39" s="12">
        <v>36.530999999999999</v>
      </c>
      <c r="O39" s="1" t="s">
        <v>194</v>
      </c>
      <c r="P39" s="12">
        <v>-1.2999999999999999E-2</v>
      </c>
      <c r="Q39" s="12">
        <f t="shared" si="2"/>
        <v>1.2999999999999999E-2</v>
      </c>
    </row>
    <row r="40" spans="10:17" x14ac:dyDescent="0.25">
      <c r="J40" s="1" t="s">
        <v>113</v>
      </c>
      <c r="K40" s="12">
        <v>695847.17200000002</v>
      </c>
      <c r="L40" s="12">
        <v>3698600.2850000001</v>
      </c>
      <c r="M40" s="12">
        <v>35.865000000000002</v>
      </c>
      <c r="N40" s="12">
        <v>35.793999999999997</v>
      </c>
      <c r="O40" s="1" t="s">
        <v>191</v>
      </c>
      <c r="P40" s="12">
        <v>-7.0999999999999994E-2</v>
      </c>
      <c r="Q40" s="12">
        <f t="shared" si="2"/>
        <v>7.0999999999999994E-2</v>
      </c>
    </row>
    <row r="41" spans="10:17" x14ac:dyDescent="0.25">
      <c r="J41" s="1" t="s">
        <v>114</v>
      </c>
      <c r="K41" s="12">
        <v>689363.21100000001</v>
      </c>
      <c r="L41" s="12">
        <v>3697557.9670000002</v>
      </c>
      <c r="M41" s="12">
        <v>34.991999999999997</v>
      </c>
      <c r="N41" s="12">
        <v>34.969000000000001</v>
      </c>
      <c r="O41" s="1" t="s">
        <v>191</v>
      </c>
      <c r="P41" s="12">
        <v>-2.3E-2</v>
      </c>
      <c r="Q41" s="12">
        <f t="shared" si="2"/>
        <v>2.3E-2</v>
      </c>
    </row>
    <row r="42" spans="10:17" x14ac:dyDescent="0.25">
      <c r="J42" s="1" t="s">
        <v>115</v>
      </c>
      <c r="K42" s="12">
        <v>704365.25800000003</v>
      </c>
      <c r="L42" s="12">
        <v>3702851.523</v>
      </c>
      <c r="M42" s="12">
        <v>34.959000000000003</v>
      </c>
      <c r="N42" s="12">
        <v>34.975000000000001</v>
      </c>
      <c r="O42" s="1" t="s">
        <v>190</v>
      </c>
      <c r="P42" s="12">
        <v>1.6E-2</v>
      </c>
      <c r="Q42" s="12">
        <f t="shared" si="2"/>
        <v>1.6E-2</v>
      </c>
    </row>
    <row r="43" spans="10:17" x14ac:dyDescent="0.25">
      <c r="J43" s="1" t="s">
        <v>116</v>
      </c>
      <c r="K43" s="12">
        <v>697349.68400000001</v>
      </c>
      <c r="L43" s="12">
        <v>3705880.3909999998</v>
      </c>
      <c r="M43" s="12">
        <v>35.17</v>
      </c>
      <c r="N43" s="12">
        <v>35.194000000000003</v>
      </c>
      <c r="O43" s="1" t="s">
        <v>192</v>
      </c>
      <c r="P43" s="12">
        <v>2.4E-2</v>
      </c>
      <c r="Q43" s="12">
        <f t="shared" si="2"/>
        <v>2.4E-2</v>
      </c>
    </row>
    <row r="44" spans="10:17" x14ac:dyDescent="0.25">
      <c r="J44" s="1" t="s">
        <v>117</v>
      </c>
      <c r="K44" s="12">
        <v>692240.38899999997</v>
      </c>
      <c r="L44" s="12">
        <v>3705700.872</v>
      </c>
      <c r="M44" s="12">
        <v>35.911999999999999</v>
      </c>
      <c r="N44" s="12">
        <v>35.887</v>
      </c>
      <c r="O44" s="1" t="s">
        <v>192</v>
      </c>
      <c r="P44" s="12">
        <v>-2.5000000000000001E-2</v>
      </c>
      <c r="Q44" s="12">
        <f t="shared" si="2"/>
        <v>2.5000000000000001E-2</v>
      </c>
    </row>
    <row r="45" spans="10:17" x14ac:dyDescent="0.25">
      <c r="J45" s="1" t="s">
        <v>118</v>
      </c>
      <c r="K45" s="12">
        <v>685487.83600000001</v>
      </c>
      <c r="L45" s="12">
        <v>3703701.1740000001</v>
      </c>
      <c r="M45" s="12">
        <v>37.906999999999996</v>
      </c>
      <c r="N45" s="12">
        <v>37.908000000000001</v>
      </c>
      <c r="O45" s="1" t="s">
        <v>193</v>
      </c>
      <c r="P45" s="12">
        <v>1E-3</v>
      </c>
      <c r="Q45" s="12">
        <f t="shared" si="2"/>
        <v>1E-3</v>
      </c>
    </row>
    <row r="46" spans="10:17" x14ac:dyDescent="0.25">
      <c r="J46" s="1" t="s">
        <v>119</v>
      </c>
      <c r="K46" s="12">
        <v>684293.59499999997</v>
      </c>
      <c r="L46" s="12">
        <v>3711532.378</v>
      </c>
      <c r="M46" s="12">
        <v>38.701000000000001</v>
      </c>
      <c r="N46" s="12">
        <v>38.633000000000003</v>
      </c>
      <c r="O46" s="1" t="s">
        <v>190</v>
      </c>
      <c r="P46" s="12">
        <v>-6.8000000000000005E-2</v>
      </c>
      <c r="Q46" s="12">
        <f t="shared" si="2"/>
        <v>6.8000000000000005E-2</v>
      </c>
    </row>
    <row r="47" spans="10:17" x14ac:dyDescent="0.25">
      <c r="J47" s="1" t="s">
        <v>120</v>
      </c>
      <c r="K47" s="12">
        <v>693184.87899999996</v>
      </c>
      <c r="L47" s="12">
        <v>3715243.97</v>
      </c>
      <c r="M47" s="12">
        <v>36.771999999999998</v>
      </c>
      <c r="N47" s="12">
        <v>36.840000000000003</v>
      </c>
      <c r="O47" s="1" t="s">
        <v>194</v>
      </c>
      <c r="P47" s="12">
        <v>6.8000000000000005E-2</v>
      </c>
      <c r="Q47" s="12">
        <f t="shared" si="2"/>
        <v>6.8000000000000005E-2</v>
      </c>
    </row>
    <row r="48" spans="10:17" x14ac:dyDescent="0.25">
      <c r="J48" s="1" t="s">
        <v>121</v>
      </c>
      <c r="K48" s="12">
        <v>688547.14899999998</v>
      </c>
      <c r="L48" s="12">
        <v>3716949.6809999999</v>
      </c>
      <c r="M48" s="12">
        <v>38.895000000000003</v>
      </c>
      <c r="N48" s="12">
        <v>38.789000000000001</v>
      </c>
      <c r="O48" s="1" t="s">
        <v>192</v>
      </c>
      <c r="P48" s="12">
        <v>-0.106</v>
      </c>
      <c r="Q48" s="12">
        <f t="shared" si="2"/>
        <v>0.106</v>
      </c>
    </row>
    <row r="49" spans="10:17" x14ac:dyDescent="0.25">
      <c r="J49" s="1" t="s">
        <v>122</v>
      </c>
      <c r="K49" s="12">
        <v>691713.29700000002</v>
      </c>
      <c r="L49" s="12">
        <v>3720015.7050000001</v>
      </c>
      <c r="M49" s="12">
        <v>37.898000000000003</v>
      </c>
      <c r="N49" s="12">
        <v>37.960999999999999</v>
      </c>
      <c r="O49" s="1" t="s">
        <v>194</v>
      </c>
      <c r="P49" s="12">
        <v>6.3E-2</v>
      </c>
      <c r="Q49" s="12">
        <f t="shared" si="2"/>
        <v>6.3E-2</v>
      </c>
    </row>
    <row r="50" spans="10:17" x14ac:dyDescent="0.25">
      <c r="J50" s="1" t="s">
        <v>123</v>
      </c>
      <c r="K50" s="12">
        <v>698169.38100000005</v>
      </c>
      <c r="L50" s="12">
        <v>3713625.406</v>
      </c>
      <c r="M50" s="12">
        <v>36.274000000000001</v>
      </c>
      <c r="N50" s="12">
        <v>36.188000000000002</v>
      </c>
      <c r="O50" s="1" t="s">
        <v>192</v>
      </c>
      <c r="P50" s="12">
        <v>-8.5999999999999993E-2</v>
      </c>
      <c r="Q50" s="12">
        <f t="shared" si="2"/>
        <v>8.5999999999999993E-2</v>
      </c>
    </row>
    <row r="51" spans="10:17" x14ac:dyDescent="0.25">
      <c r="J51" s="1" t="s">
        <v>124</v>
      </c>
      <c r="K51" s="12">
        <v>690333.37199999997</v>
      </c>
      <c r="L51" s="12">
        <v>3710449.8530000001</v>
      </c>
      <c r="M51" s="12">
        <v>36.570999999999998</v>
      </c>
      <c r="N51" s="12">
        <v>36.582000000000001</v>
      </c>
      <c r="O51" s="1" t="s">
        <v>190</v>
      </c>
      <c r="P51" s="12">
        <v>1.0999999999999999E-2</v>
      </c>
      <c r="Q51" s="12">
        <f t="shared" si="2"/>
        <v>1.0999999999999999E-2</v>
      </c>
    </row>
    <row r="52" spans="10:17" x14ac:dyDescent="0.25">
      <c r="J52" s="1" t="s">
        <v>125</v>
      </c>
      <c r="K52" s="12">
        <v>723091.63600000006</v>
      </c>
      <c r="L52" s="12">
        <v>3708032.85</v>
      </c>
      <c r="M52" s="12">
        <v>34.433999999999997</v>
      </c>
      <c r="N52" s="12">
        <v>34.481999999999999</v>
      </c>
      <c r="O52" s="1" t="s">
        <v>190</v>
      </c>
      <c r="P52" s="12">
        <v>4.8000000000000001E-2</v>
      </c>
      <c r="Q52" s="12">
        <f t="shared" si="2"/>
        <v>4.8000000000000001E-2</v>
      </c>
    </row>
    <row r="53" spans="10:17" x14ac:dyDescent="0.25">
      <c r="J53" s="1" t="s">
        <v>126</v>
      </c>
      <c r="K53" s="12">
        <v>718248.87199999997</v>
      </c>
      <c r="L53" s="12">
        <v>3704518.412</v>
      </c>
      <c r="M53" s="12">
        <v>35.744999999999997</v>
      </c>
      <c r="N53" s="12">
        <v>35.709000000000003</v>
      </c>
      <c r="O53" s="1" t="s">
        <v>191</v>
      </c>
      <c r="P53" s="12">
        <v>-3.5999999999999997E-2</v>
      </c>
      <c r="Q53" s="12">
        <f t="shared" si="2"/>
        <v>3.5999999999999997E-2</v>
      </c>
    </row>
    <row r="54" spans="10:17" x14ac:dyDescent="0.25">
      <c r="J54" s="1" t="s">
        <v>127</v>
      </c>
      <c r="K54" s="12">
        <v>724787.88100000005</v>
      </c>
      <c r="L54" s="12">
        <v>3700972.1949999998</v>
      </c>
      <c r="M54" s="12">
        <v>35.024999999999999</v>
      </c>
      <c r="N54" s="12">
        <v>35.156999999999996</v>
      </c>
      <c r="O54" s="1" t="s">
        <v>190</v>
      </c>
      <c r="P54" s="12">
        <v>0.13200000000000001</v>
      </c>
      <c r="Q54" s="12">
        <f t="shared" si="2"/>
        <v>0.13200000000000001</v>
      </c>
    </row>
    <row r="55" spans="10:17" x14ac:dyDescent="0.25">
      <c r="J55" s="1" t="s">
        <v>128</v>
      </c>
      <c r="K55" s="12">
        <v>728584.93099999998</v>
      </c>
      <c r="L55" s="12">
        <v>3714003.656</v>
      </c>
      <c r="M55" s="12">
        <v>36.128999999999998</v>
      </c>
      <c r="N55" s="12">
        <v>36.17</v>
      </c>
      <c r="O55" s="1" t="s">
        <v>190</v>
      </c>
      <c r="P55" s="12">
        <v>4.1000000000000002E-2</v>
      </c>
      <c r="Q55" s="12">
        <f t="shared" si="2"/>
        <v>4.1000000000000002E-2</v>
      </c>
    </row>
    <row r="56" spans="10:17" x14ac:dyDescent="0.25">
      <c r="J56" s="1" t="s">
        <v>129</v>
      </c>
      <c r="K56" s="12">
        <v>746047.37600000005</v>
      </c>
      <c r="L56" s="12">
        <v>3728118.051</v>
      </c>
      <c r="M56" s="12">
        <v>39.651000000000003</v>
      </c>
      <c r="N56" s="12">
        <v>39.69</v>
      </c>
      <c r="O56" s="1" t="s">
        <v>192</v>
      </c>
      <c r="P56" s="12">
        <v>3.9E-2</v>
      </c>
      <c r="Q56" s="12">
        <f t="shared" si="2"/>
        <v>3.9E-2</v>
      </c>
    </row>
    <row r="57" spans="10:17" x14ac:dyDescent="0.25">
      <c r="J57" s="1" t="s">
        <v>130</v>
      </c>
      <c r="K57" s="12">
        <v>727793.17200000002</v>
      </c>
      <c r="L57" s="12">
        <v>3730540.0210000002</v>
      </c>
      <c r="M57" s="12">
        <v>38.067999999999998</v>
      </c>
      <c r="N57" s="12">
        <v>38.075000000000003</v>
      </c>
      <c r="O57" s="1" t="s">
        <v>190</v>
      </c>
      <c r="P57" s="12">
        <v>7.0000000000000001E-3</v>
      </c>
      <c r="Q57" s="12">
        <f t="shared" si="2"/>
        <v>7.0000000000000001E-3</v>
      </c>
    </row>
    <row r="58" spans="10:17" x14ac:dyDescent="0.25">
      <c r="J58" s="1" t="s">
        <v>131</v>
      </c>
      <c r="K58" s="12">
        <v>718302.10800000001</v>
      </c>
      <c r="L58" s="12">
        <v>3754904.6839999999</v>
      </c>
      <c r="M58" s="12">
        <v>42.420999999999999</v>
      </c>
      <c r="N58" s="12">
        <v>42.387999999999998</v>
      </c>
      <c r="O58" s="1" t="s">
        <v>192</v>
      </c>
      <c r="P58" s="12">
        <v>-3.3000000000000002E-2</v>
      </c>
      <c r="Q58" s="12">
        <f t="shared" si="2"/>
        <v>3.3000000000000002E-2</v>
      </c>
    </row>
    <row r="59" spans="10:17" x14ac:dyDescent="0.25">
      <c r="J59" s="1" t="s">
        <v>132</v>
      </c>
      <c r="K59" s="12">
        <v>722417.60199999996</v>
      </c>
      <c r="L59" s="12">
        <v>3770592.6159999999</v>
      </c>
      <c r="M59" s="12">
        <v>46.39</v>
      </c>
      <c r="N59" s="12">
        <v>46.424999999999997</v>
      </c>
      <c r="O59" s="1" t="s">
        <v>192</v>
      </c>
      <c r="P59" s="12">
        <v>3.5000000000000003E-2</v>
      </c>
      <c r="Q59" s="12">
        <f t="shared" si="2"/>
        <v>3.5000000000000003E-2</v>
      </c>
    </row>
    <row r="60" spans="10:17" x14ac:dyDescent="0.25">
      <c r="J60" s="1" t="s">
        <v>133</v>
      </c>
      <c r="K60" s="12">
        <v>683394.04500000004</v>
      </c>
      <c r="L60" s="12">
        <v>3716663.9169999999</v>
      </c>
      <c r="M60" s="12">
        <v>40.225000000000001</v>
      </c>
      <c r="N60" s="12">
        <v>40.273000000000003</v>
      </c>
      <c r="O60" s="1" t="s">
        <v>192</v>
      </c>
      <c r="P60" s="12">
        <v>4.8000000000000001E-2</v>
      </c>
      <c r="Q60" s="12">
        <f t="shared" si="2"/>
        <v>4.8000000000000001E-2</v>
      </c>
    </row>
    <row r="61" spans="10:17" x14ac:dyDescent="0.25">
      <c r="J61" s="1" t="s">
        <v>134</v>
      </c>
      <c r="K61" s="12">
        <v>704429.30599999998</v>
      </c>
      <c r="L61" s="12">
        <v>3715425.5279999999</v>
      </c>
      <c r="M61" s="12">
        <v>38.378999999999998</v>
      </c>
      <c r="N61" s="12">
        <v>38.433</v>
      </c>
      <c r="O61" s="1" t="s">
        <v>193</v>
      </c>
      <c r="P61" s="12">
        <v>5.3999999999999999E-2</v>
      </c>
      <c r="Q61" s="12">
        <f t="shared" si="2"/>
        <v>5.3999999999999999E-2</v>
      </c>
    </row>
    <row r="62" spans="10:17" x14ac:dyDescent="0.25">
      <c r="J62" s="1" t="s">
        <v>135</v>
      </c>
      <c r="K62" s="12">
        <v>725728.93500000006</v>
      </c>
      <c r="L62" s="12">
        <v>3685129.3029999998</v>
      </c>
      <c r="M62" s="12">
        <v>30.844000000000001</v>
      </c>
      <c r="N62" s="12">
        <v>30.954999999999998</v>
      </c>
      <c r="O62" s="1" t="s">
        <v>192</v>
      </c>
      <c r="P62" s="12">
        <v>0.111</v>
      </c>
      <c r="Q62" s="12">
        <f t="shared" si="2"/>
        <v>0.111</v>
      </c>
    </row>
    <row r="63" spans="10:17" x14ac:dyDescent="0.25">
      <c r="J63" s="1" t="s">
        <v>136</v>
      </c>
      <c r="K63" s="12">
        <v>707919.01500000001</v>
      </c>
      <c r="L63" s="12">
        <v>3699308.358</v>
      </c>
      <c r="M63" s="12">
        <v>33.628</v>
      </c>
      <c r="N63" s="12">
        <v>33.624000000000002</v>
      </c>
      <c r="O63" s="1" t="s">
        <v>192</v>
      </c>
      <c r="P63" s="12">
        <v>-4.0000000000000001E-3</v>
      </c>
      <c r="Q63" s="12">
        <f t="shared" si="2"/>
        <v>4.0000000000000001E-3</v>
      </c>
    </row>
    <row r="64" spans="10:17" x14ac:dyDescent="0.25">
      <c r="J64" s="1" t="s">
        <v>137</v>
      </c>
      <c r="K64" s="12">
        <v>699798.951</v>
      </c>
      <c r="L64" s="12">
        <v>3683299.1850000001</v>
      </c>
      <c r="M64" s="12">
        <v>32.950000000000003</v>
      </c>
      <c r="N64" s="12">
        <v>32.972999999999999</v>
      </c>
      <c r="O64" s="1" t="s">
        <v>192</v>
      </c>
      <c r="P64" s="12">
        <v>2.3E-2</v>
      </c>
      <c r="Q64" s="12">
        <f t="shared" si="2"/>
        <v>2.3E-2</v>
      </c>
    </row>
    <row r="65" spans="10:17" x14ac:dyDescent="0.25">
      <c r="J65" s="1" t="s">
        <v>138</v>
      </c>
      <c r="K65" s="12">
        <v>719922.73199999996</v>
      </c>
      <c r="L65" s="12">
        <v>3685392.6660000002</v>
      </c>
      <c r="M65" s="12">
        <v>32.222000000000001</v>
      </c>
      <c r="N65" s="12">
        <v>32.258000000000003</v>
      </c>
      <c r="O65" s="1" t="s">
        <v>192</v>
      </c>
      <c r="P65" s="12">
        <v>3.5999999999999997E-2</v>
      </c>
      <c r="Q65" s="12">
        <f t="shared" si="2"/>
        <v>3.5999999999999997E-2</v>
      </c>
    </row>
    <row r="66" spans="10:17" x14ac:dyDescent="0.25">
      <c r="J66" s="1" t="s">
        <v>201</v>
      </c>
      <c r="K66" s="12">
        <v>713685.92</v>
      </c>
      <c r="L66" s="12">
        <v>3718359.051</v>
      </c>
      <c r="M66" s="12">
        <v>37.07</v>
      </c>
      <c r="N66" s="12">
        <v>37.112000000000002</v>
      </c>
      <c r="O66" s="1" t="s">
        <v>195</v>
      </c>
      <c r="P66" s="12">
        <v>4.2000000000000003E-2</v>
      </c>
      <c r="Q66" s="12">
        <f t="shared" si="2"/>
        <v>4.2000000000000003E-2</v>
      </c>
    </row>
    <row r="67" spans="10:17" x14ac:dyDescent="0.25">
      <c r="J67" s="1" t="s">
        <v>139</v>
      </c>
      <c r="K67" s="12">
        <v>724808.46100000001</v>
      </c>
      <c r="L67" s="12">
        <v>3764028.412</v>
      </c>
      <c r="M67" s="12">
        <v>43.710999999999999</v>
      </c>
      <c r="N67" s="12">
        <v>43.7</v>
      </c>
      <c r="O67" s="1" t="s">
        <v>196</v>
      </c>
      <c r="P67" s="12">
        <v>-1.0999999999999999E-2</v>
      </c>
      <c r="Q67" s="12">
        <f t="shared" ref="Q67:Q98" si="3">ABS(P67)</f>
        <v>1.0999999999999999E-2</v>
      </c>
    </row>
    <row r="68" spans="10:17" x14ac:dyDescent="0.25">
      <c r="J68" s="1" t="s">
        <v>140</v>
      </c>
      <c r="K68" s="12">
        <v>728890.43500000006</v>
      </c>
      <c r="L68" s="12">
        <v>3752532.9849999999</v>
      </c>
      <c r="M68" s="12">
        <v>41.625999999999998</v>
      </c>
      <c r="N68" s="12">
        <v>41.674999999999997</v>
      </c>
      <c r="O68" s="1" t="s">
        <v>196</v>
      </c>
      <c r="P68" s="12">
        <v>4.9000000000000002E-2</v>
      </c>
      <c r="Q68" s="12">
        <f t="shared" si="3"/>
        <v>4.9000000000000002E-2</v>
      </c>
    </row>
    <row r="69" spans="10:17" x14ac:dyDescent="0.25">
      <c r="J69" s="1" t="s">
        <v>141</v>
      </c>
      <c r="K69" s="12">
        <v>720040.10400000005</v>
      </c>
      <c r="L69" s="12">
        <v>3747187.7140000002</v>
      </c>
      <c r="M69" s="12">
        <v>41.798000000000002</v>
      </c>
      <c r="N69" s="12">
        <v>41.792999999999999</v>
      </c>
      <c r="O69" s="1" t="s">
        <v>196</v>
      </c>
      <c r="P69" s="12">
        <v>-5.0000000000000001E-3</v>
      </c>
      <c r="Q69" s="12">
        <f t="shared" si="3"/>
        <v>5.0000000000000001E-3</v>
      </c>
    </row>
    <row r="70" spans="10:17" x14ac:dyDescent="0.25">
      <c r="J70" s="1" t="s">
        <v>142</v>
      </c>
      <c r="K70" s="12">
        <v>723066.45400000003</v>
      </c>
      <c r="L70" s="12">
        <v>3757266.1439999999</v>
      </c>
      <c r="M70" s="12">
        <v>43.02</v>
      </c>
      <c r="N70" s="12">
        <v>43.021999999999998</v>
      </c>
      <c r="O70" s="1" t="s">
        <v>195</v>
      </c>
      <c r="P70" s="12">
        <v>2E-3</v>
      </c>
      <c r="Q70" s="12">
        <f t="shared" si="3"/>
        <v>2E-3</v>
      </c>
    </row>
    <row r="71" spans="10:17" x14ac:dyDescent="0.25">
      <c r="J71" s="1" t="s">
        <v>143</v>
      </c>
      <c r="K71" s="12">
        <v>718645.83600000001</v>
      </c>
      <c r="L71" s="12">
        <v>3740806.423</v>
      </c>
      <c r="M71" s="12">
        <v>40.591999999999999</v>
      </c>
      <c r="N71" s="12">
        <v>40.625999999999998</v>
      </c>
      <c r="O71" s="1" t="s">
        <v>196</v>
      </c>
      <c r="P71" s="12">
        <v>3.4000000000000002E-2</v>
      </c>
      <c r="Q71" s="12">
        <f t="shared" si="3"/>
        <v>3.4000000000000002E-2</v>
      </c>
    </row>
    <row r="72" spans="10:17" x14ac:dyDescent="0.25">
      <c r="J72" s="1" t="s">
        <v>144</v>
      </c>
      <c r="K72" s="12">
        <v>725894.60800000001</v>
      </c>
      <c r="L72" s="12">
        <v>3736739.4410000001</v>
      </c>
      <c r="M72" s="12">
        <v>39.851999999999997</v>
      </c>
      <c r="N72" s="12">
        <v>39.854999999999997</v>
      </c>
      <c r="O72" s="1" t="s">
        <v>196</v>
      </c>
      <c r="P72" s="12">
        <v>3.0000000000000001E-3</v>
      </c>
      <c r="Q72" s="12">
        <f t="shared" si="3"/>
        <v>3.0000000000000001E-3</v>
      </c>
    </row>
    <row r="73" spans="10:17" x14ac:dyDescent="0.25">
      <c r="J73" s="1" t="s">
        <v>145</v>
      </c>
      <c r="K73" s="12">
        <v>724426.20799999998</v>
      </c>
      <c r="L73" s="12">
        <v>3724082.1519999998</v>
      </c>
      <c r="M73" s="12">
        <v>36.494999999999997</v>
      </c>
      <c r="N73" s="12">
        <v>36.481999999999999</v>
      </c>
      <c r="O73" s="1" t="s">
        <v>196</v>
      </c>
      <c r="P73" s="12">
        <v>-1.2999999999999999E-2</v>
      </c>
      <c r="Q73" s="12">
        <f t="shared" si="3"/>
        <v>1.2999999999999999E-2</v>
      </c>
    </row>
    <row r="74" spans="10:17" x14ac:dyDescent="0.25">
      <c r="J74" s="1" t="s">
        <v>146</v>
      </c>
      <c r="K74" s="12">
        <v>741521.04599999997</v>
      </c>
      <c r="L74" s="12">
        <v>3724928.2039999999</v>
      </c>
      <c r="M74" s="12">
        <v>36.005000000000003</v>
      </c>
      <c r="N74" s="12">
        <v>36.018000000000001</v>
      </c>
      <c r="O74" s="1" t="s">
        <v>196</v>
      </c>
      <c r="P74" s="12">
        <v>1.2999999999999999E-2</v>
      </c>
      <c r="Q74" s="12">
        <f t="shared" si="3"/>
        <v>1.2999999999999999E-2</v>
      </c>
    </row>
    <row r="75" spans="10:17" x14ac:dyDescent="0.25">
      <c r="J75" s="1" t="s">
        <v>147</v>
      </c>
      <c r="K75" s="12">
        <v>757678.46799999999</v>
      </c>
      <c r="L75" s="12">
        <v>3722187.0690000001</v>
      </c>
      <c r="M75" s="12">
        <v>39.091999999999999</v>
      </c>
      <c r="N75" s="12">
        <v>39.149000000000001</v>
      </c>
      <c r="O75" s="1" t="s">
        <v>195</v>
      </c>
      <c r="P75" s="12">
        <v>5.7000000000000002E-2</v>
      </c>
      <c r="Q75" s="12">
        <f t="shared" si="3"/>
        <v>5.7000000000000002E-2</v>
      </c>
    </row>
    <row r="76" spans="10:17" x14ac:dyDescent="0.25">
      <c r="J76" s="1" t="s">
        <v>148</v>
      </c>
      <c r="K76" s="12">
        <v>748315.21900000004</v>
      </c>
      <c r="L76" s="12">
        <v>3720898.389</v>
      </c>
      <c r="M76" s="12">
        <v>36.237000000000002</v>
      </c>
      <c r="N76" s="12">
        <v>36.338000000000001</v>
      </c>
      <c r="O76" s="1" t="s">
        <v>196</v>
      </c>
      <c r="P76" s="12">
        <v>0.10100000000000001</v>
      </c>
      <c r="Q76" s="12">
        <f t="shared" si="3"/>
        <v>0.10100000000000001</v>
      </c>
    </row>
    <row r="77" spans="10:17" x14ac:dyDescent="0.25">
      <c r="J77" s="1" t="s">
        <v>149</v>
      </c>
      <c r="K77" s="12">
        <v>734816.01300000004</v>
      </c>
      <c r="L77" s="12">
        <v>3712590.9509999999</v>
      </c>
      <c r="M77" s="12">
        <v>33.753</v>
      </c>
      <c r="N77" s="12">
        <v>33.771000000000001</v>
      </c>
      <c r="O77" s="1" t="s">
        <v>196</v>
      </c>
      <c r="P77" s="12">
        <v>1.7999999999999999E-2</v>
      </c>
      <c r="Q77" s="12">
        <f t="shared" si="3"/>
        <v>1.7999999999999999E-2</v>
      </c>
    </row>
    <row r="78" spans="10:17" x14ac:dyDescent="0.25">
      <c r="J78" s="1" t="s">
        <v>150</v>
      </c>
      <c r="K78" s="12">
        <v>734950.50100000005</v>
      </c>
      <c r="L78" s="12">
        <v>3698947.682</v>
      </c>
      <c r="M78" s="12">
        <v>35.451000000000001</v>
      </c>
      <c r="N78" s="12">
        <v>35.51</v>
      </c>
      <c r="O78" s="1" t="s">
        <v>197</v>
      </c>
      <c r="P78" s="12">
        <v>5.8999999999999997E-2</v>
      </c>
      <c r="Q78" s="12">
        <f t="shared" si="3"/>
        <v>5.8999999999999997E-2</v>
      </c>
    </row>
    <row r="79" spans="10:17" x14ac:dyDescent="0.25">
      <c r="J79" s="1" t="s">
        <v>151</v>
      </c>
      <c r="K79" s="12">
        <v>728914.30099999998</v>
      </c>
      <c r="L79" s="12">
        <v>3698789.4160000002</v>
      </c>
      <c r="M79" s="12">
        <v>33.676000000000002</v>
      </c>
      <c r="N79" s="12">
        <v>33.603999999999999</v>
      </c>
      <c r="O79" s="1" t="s">
        <v>196</v>
      </c>
      <c r="P79" s="12">
        <v>-7.1999999999999995E-2</v>
      </c>
      <c r="Q79" s="12">
        <f t="shared" si="3"/>
        <v>7.1999999999999995E-2</v>
      </c>
    </row>
    <row r="80" spans="10:17" x14ac:dyDescent="0.25">
      <c r="J80" s="1" t="s">
        <v>152</v>
      </c>
      <c r="K80" s="12">
        <v>726951.41099999996</v>
      </c>
      <c r="L80" s="12">
        <v>3689946.3</v>
      </c>
      <c r="M80" s="12">
        <v>31.776</v>
      </c>
      <c r="N80" s="12">
        <v>31.722999999999999</v>
      </c>
      <c r="O80" s="1" t="s">
        <v>196</v>
      </c>
      <c r="P80" s="12">
        <v>-5.2999999999999999E-2</v>
      </c>
      <c r="Q80" s="12">
        <f t="shared" si="3"/>
        <v>5.2999999999999999E-2</v>
      </c>
    </row>
    <row r="81" spans="10:17" x14ac:dyDescent="0.25">
      <c r="J81" s="1" t="s">
        <v>153</v>
      </c>
      <c r="K81" s="12">
        <v>720541.54099999997</v>
      </c>
      <c r="L81" s="12">
        <v>3699156.3360000001</v>
      </c>
      <c r="M81" s="12">
        <v>33.014000000000003</v>
      </c>
      <c r="N81" s="12">
        <v>33.067999999999998</v>
      </c>
      <c r="O81" s="1" t="s">
        <v>196</v>
      </c>
      <c r="P81" s="12">
        <v>5.3999999999999999E-2</v>
      </c>
      <c r="Q81" s="12">
        <f t="shared" si="3"/>
        <v>5.3999999999999999E-2</v>
      </c>
    </row>
    <row r="82" spans="10:17" x14ac:dyDescent="0.25">
      <c r="J82" s="1" t="s">
        <v>154</v>
      </c>
      <c r="K82" s="12">
        <v>721618.41</v>
      </c>
      <c r="L82" s="12">
        <v>3718089.6660000002</v>
      </c>
      <c r="M82" s="12">
        <v>36.335999999999999</v>
      </c>
      <c r="N82" s="12">
        <v>36.390999999999998</v>
      </c>
      <c r="O82" s="1" t="s">
        <v>196</v>
      </c>
      <c r="P82" s="12">
        <v>5.5E-2</v>
      </c>
      <c r="Q82" s="12">
        <f t="shared" si="3"/>
        <v>5.5E-2</v>
      </c>
    </row>
    <row r="83" spans="10:17" x14ac:dyDescent="0.25">
      <c r="J83" s="1" t="s">
        <v>155</v>
      </c>
      <c r="K83" s="12">
        <v>709178.745</v>
      </c>
      <c r="L83" s="12">
        <v>3719484.3849999998</v>
      </c>
      <c r="M83" s="12">
        <v>37.432000000000002</v>
      </c>
      <c r="N83" s="12">
        <v>37.365000000000002</v>
      </c>
      <c r="O83" s="1" t="s">
        <v>10</v>
      </c>
      <c r="P83" s="12">
        <v>-6.7000000000000004E-2</v>
      </c>
      <c r="Q83" s="12">
        <f t="shared" si="3"/>
        <v>6.7000000000000004E-2</v>
      </c>
    </row>
    <row r="84" spans="10:17" x14ac:dyDescent="0.25">
      <c r="J84" s="1" t="s">
        <v>156</v>
      </c>
      <c r="K84" s="12">
        <v>714172.10400000005</v>
      </c>
      <c r="L84" s="12">
        <v>3713930.696</v>
      </c>
      <c r="M84" s="12">
        <v>35.944000000000003</v>
      </c>
      <c r="N84" s="12">
        <v>35.999000000000002</v>
      </c>
      <c r="O84" s="1" t="s">
        <v>195</v>
      </c>
      <c r="P84" s="12">
        <v>5.5E-2</v>
      </c>
      <c r="Q84" s="12">
        <f t="shared" si="3"/>
        <v>5.5E-2</v>
      </c>
    </row>
    <row r="85" spans="10:17" x14ac:dyDescent="0.25">
      <c r="J85" s="1" t="s">
        <v>157</v>
      </c>
      <c r="K85" s="12">
        <v>722341.03899999999</v>
      </c>
      <c r="L85" s="12">
        <v>3704995.6039999998</v>
      </c>
      <c r="M85" s="12">
        <v>33.616</v>
      </c>
      <c r="N85" s="12">
        <v>33.658000000000001</v>
      </c>
      <c r="O85" s="1" t="s">
        <v>196</v>
      </c>
      <c r="P85" s="12">
        <v>4.2000000000000003E-2</v>
      </c>
      <c r="Q85" s="12">
        <f t="shared" si="3"/>
        <v>4.2000000000000003E-2</v>
      </c>
    </row>
    <row r="86" spans="10:17" x14ac:dyDescent="0.25">
      <c r="J86" s="1" t="s">
        <v>158</v>
      </c>
      <c r="K86" s="12">
        <v>712626.48600000003</v>
      </c>
      <c r="L86" s="12">
        <v>3706584.7310000001</v>
      </c>
      <c r="M86" s="12">
        <v>35.9</v>
      </c>
      <c r="N86" s="12">
        <v>35.924999999999997</v>
      </c>
      <c r="O86" s="1" t="s">
        <v>196</v>
      </c>
      <c r="P86" s="12">
        <v>2.5000000000000001E-2</v>
      </c>
      <c r="Q86" s="12">
        <f t="shared" si="3"/>
        <v>2.5000000000000001E-2</v>
      </c>
    </row>
    <row r="87" spans="10:17" x14ac:dyDescent="0.25">
      <c r="J87" s="1" t="s">
        <v>159</v>
      </c>
      <c r="K87" s="12">
        <v>724290.91099999996</v>
      </c>
      <c r="L87" s="12">
        <v>3688330.602</v>
      </c>
      <c r="M87" s="12">
        <v>32.591000000000001</v>
      </c>
      <c r="N87" s="12">
        <v>32.530999999999999</v>
      </c>
      <c r="O87" s="1" t="s">
        <v>10</v>
      </c>
      <c r="P87" s="12">
        <v>-0.06</v>
      </c>
      <c r="Q87" s="12">
        <f t="shared" si="3"/>
        <v>0.06</v>
      </c>
    </row>
    <row r="88" spans="10:17" x14ac:dyDescent="0.25">
      <c r="J88" s="1" t="s">
        <v>160</v>
      </c>
      <c r="K88" s="12">
        <v>710095.97900000005</v>
      </c>
      <c r="L88" s="12">
        <v>3687901.5260000001</v>
      </c>
      <c r="M88" s="12">
        <v>32.091999999999999</v>
      </c>
      <c r="N88" s="12">
        <v>32.204999999999998</v>
      </c>
      <c r="O88" s="1" t="s">
        <v>196</v>
      </c>
      <c r="P88" s="12">
        <v>0.113</v>
      </c>
      <c r="Q88" s="12">
        <f t="shared" si="3"/>
        <v>0.113</v>
      </c>
    </row>
    <row r="89" spans="10:17" x14ac:dyDescent="0.25">
      <c r="J89" s="1" t="s">
        <v>200</v>
      </c>
      <c r="K89" s="12">
        <v>709278.33200000005</v>
      </c>
      <c r="L89" s="12">
        <v>3713073.4369999999</v>
      </c>
      <c r="M89" s="12">
        <v>36.201000000000001</v>
      </c>
      <c r="N89" s="12">
        <v>36.264000000000003</v>
      </c>
      <c r="O89" s="1" t="s">
        <v>196</v>
      </c>
      <c r="P89" s="12">
        <v>6.3E-2</v>
      </c>
      <c r="Q89" s="12">
        <f t="shared" si="3"/>
        <v>6.3E-2</v>
      </c>
    </row>
    <row r="90" spans="10:17" x14ac:dyDescent="0.25">
      <c r="J90" s="1" t="s">
        <v>161</v>
      </c>
      <c r="K90" s="12">
        <v>712739.75600000005</v>
      </c>
      <c r="L90" s="12">
        <v>3700072.858</v>
      </c>
      <c r="M90" s="12">
        <v>34.423000000000002</v>
      </c>
      <c r="N90" s="12">
        <v>34.451999999999998</v>
      </c>
      <c r="O90" s="1" t="s">
        <v>10</v>
      </c>
      <c r="P90" s="12">
        <v>2.9000000000000001E-2</v>
      </c>
      <c r="Q90" s="12">
        <f t="shared" si="3"/>
        <v>2.9000000000000001E-2</v>
      </c>
    </row>
    <row r="91" spans="10:17" x14ac:dyDescent="0.25">
      <c r="J91" s="1" t="s">
        <v>162</v>
      </c>
      <c r="K91" s="12">
        <v>698695.82799999998</v>
      </c>
      <c r="L91" s="12">
        <v>3718909.5860000001</v>
      </c>
      <c r="M91" s="12">
        <v>37.633000000000003</v>
      </c>
      <c r="N91" s="12">
        <v>37.707000000000001</v>
      </c>
      <c r="O91" s="1" t="s">
        <v>196</v>
      </c>
      <c r="P91" s="12">
        <v>7.3999999999999996E-2</v>
      </c>
      <c r="Q91" s="12">
        <f t="shared" si="3"/>
        <v>7.3999999999999996E-2</v>
      </c>
    </row>
    <row r="92" spans="10:17" x14ac:dyDescent="0.25">
      <c r="J92" s="1" t="s">
        <v>163</v>
      </c>
      <c r="K92" s="12">
        <v>687515.92</v>
      </c>
      <c r="L92" s="12">
        <v>3719992.7719999999</v>
      </c>
      <c r="M92" s="12">
        <v>40</v>
      </c>
      <c r="N92" s="12">
        <v>40.002000000000002</v>
      </c>
      <c r="O92" s="1" t="s">
        <v>196</v>
      </c>
      <c r="P92" s="12">
        <v>2E-3</v>
      </c>
      <c r="Q92" s="12">
        <f t="shared" si="3"/>
        <v>2E-3</v>
      </c>
    </row>
    <row r="93" spans="10:17" x14ac:dyDescent="0.25">
      <c r="J93" s="1" t="s">
        <v>164</v>
      </c>
      <c r="K93" s="12">
        <v>697962.397</v>
      </c>
      <c r="L93" s="12">
        <v>3709161.7489999998</v>
      </c>
      <c r="M93" s="12">
        <v>35.56</v>
      </c>
      <c r="N93" s="12">
        <v>34.914000000000001</v>
      </c>
      <c r="O93" s="1" t="s">
        <v>196</v>
      </c>
      <c r="P93" s="12">
        <v>-0.64600000000000002</v>
      </c>
      <c r="Q93" s="12">
        <f t="shared" si="3"/>
        <v>0.64600000000000002</v>
      </c>
    </row>
    <row r="94" spans="10:17" x14ac:dyDescent="0.25">
      <c r="J94" s="1" t="s">
        <v>165</v>
      </c>
      <c r="K94" s="12">
        <v>700763.91200000001</v>
      </c>
      <c r="L94" s="12">
        <v>3707649.6239999998</v>
      </c>
      <c r="M94" s="12">
        <v>35.674999999999997</v>
      </c>
      <c r="N94" s="12">
        <v>35.597000000000001</v>
      </c>
      <c r="O94" s="1" t="s">
        <v>197</v>
      </c>
      <c r="P94" s="12">
        <v>-7.8E-2</v>
      </c>
      <c r="Q94" s="12">
        <f t="shared" si="3"/>
        <v>7.8E-2</v>
      </c>
    </row>
    <row r="95" spans="10:17" x14ac:dyDescent="0.25">
      <c r="J95" s="1" t="s">
        <v>166</v>
      </c>
      <c r="K95" s="12">
        <v>700572.027</v>
      </c>
      <c r="L95" s="12">
        <v>3701222.3220000002</v>
      </c>
      <c r="M95" s="12">
        <v>35.124000000000002</v>
      </c>
      <c r="N95" s="12">
        <v>34.918999999999997</v>
      </c>
      <c r="O95" s="1" t="s">
        <v>196</v>
      </c>
      <c r="P95" s="12">
        <v>-0.20499999999999999</v>
      </c>
      <c r="Q95" s="12">
        <f t="shared" si="3"/>
        <v>0.20499999999999999</v>
      </c>
    </row>
    <row r="96" spans="10:17" x14ac:dyDescent="0.25">
      <c r="J96" s="1" t="s">
        <v>167</v>
      </c>
      <c r="K96" s="12">
        <v>708826.13800000004</v>
      </c>
      <c r="L96" s="12">
        <v>3705048.088</v>
      </c>
      <c r="M96" s="12">
        <v>35.49</v>
      </c>
      <c r="N96" s="12">
        <v>35.619</v>
      </c>
      <c r="O96" s="1" t="s">
        <v>196</v>
      </c>
      <c r="P96" s="12">
        <v>0.129</v>
      </c>
      <c r="Q96" s="12">
        <f t="shared" si="3"/>
        <v>0.129</v>
      </c>
    </row>
    <row r="97" spans="10:17" x14ac:dyDescent="0.25">
      <c r="J97" s="1" t="s">
        <v>168</v>
      </c>
      <c r="K97" s="12">
        <v>709566.07400000002</v>
      </c>
      <c r="L97" s="12">
        <v>3696527.284</v>
      </c>
      <c r="M97" s="12">
        <v>32.911000000000001</v>
      </c>
      <c r="N97" s="12">
        <v>32.875</v>
      </c>
      <c r="O97" s="1" t="s">
        <v>196</v>
      </c>
      <c r="P97" s="12">
        <v>-3.5999999999999997E-2</v>
      </c>
      <c r="Q97" s="12">
        <f t="shared" si="3"/>
        <v>3.5999999999999997E-2</v>
      </c>
    </row>
    <row r="98" spans="10:17" x14ac:dyDescent="0.25">
      <c r="J98" s="1" t="s">
        <v>169</v>
      </c>
      <c r="K98" s="12">
        <v>701666.71100000001</v>
      </c>
      <c r="L98" s="12">
        <v>3689796.7059999998</v>
      </c>
      <c r="M98" s="12">
        <v>33.043999999999997</v>
      </c>
      <c r="N98" s="12">
        <v>32.695999999999998</v>
      </c>
      <c r="O98" s="1" t="s">
        <v>196</v>
      </c>
      <c r="P98" s="12">
        <v>-0.34799999999999998</v>
      </c>
      <c r="Q98" s="12">
        <f t="shared" si="3"/>
        <v>0.34799999999999998</v>
      </c>
    </row>
    <row r="99" spans="10:17" x14ac:dyDescent="0.25">
      <c r="J99" s="1" t="s">
        <v>170</v>
      </c>
      <c r="K99" s="12">
        <v>705081.65399999998</v>
      </c>
      <c r="L99" s="12">
        <v>3684604.8829999999</v>
      </c>
      <c r="M99" s="12">
        <v>31.763999999999999</v>
      </c>
      <c r="N99" s="12">
        <v>31.608000000000001</v>
      </c>
      <c r="O99" s="1" t="s">
        <v>190</v>
      </c>
      <c r="P99" s="12">
        <v>-0.156</v>
      </c>
      <c r="Q99" s="12">
        <f t="shared" ref="Q99:Q130" si="4">ABS(P99)</f>
        <v>0.156</v>
      </c>
    </row>
    <row r="100" spans="10:17" x14ac:dyDescent="0.25">
      <c r="J100" s="1" t="s">
        <v>171</v>
      </c>
      <c r="K100" s="12">
        <v>693741.67500000005</v>
      </c>
      <c r="L100" s="12">
        <v>3684732.1839999999</v>
      </c>
      <c r="M100" s="12">
        <v>31.76</v>
      </c>
      <c r="N100" s="12">
        <v>31.786000000000001</v>
      </c>
      <c r="O100" s="1" t="s">
        <v>196</v>
      </c>
      <c r="P100" s="12">
        <v>2.5999999999999999E-2</v>
      </c>
      <c r="Q100" s="12">
        <f t="shared" si="4"/>
        <v>2.5999999999999999E-2</v>
      </c>
    </row>
    <row r="101" spans="10:17" x14ac:dyDescent="0.25">
      <c r="J101" s="1" t="s">
        <v>172</v>
      </c>
      <c r="K101" s="12">
        <v>689302.57</v>
      </c>
      <c r="L101" s="12">
        <v>3685411.6129999999</v>
      </c>
      <c r="M101" s="12">
        <v>33.459000000000003</v>
      </c>
      <c r="N101" s="12">
        <v>33.472000000000001</v>
      </c>
      <c r="O101" s="1" t="s">
        <v>196</v>
      </c>
      <c r="P101" s="12">
        <v>1.2999999999999999E-2</v>
      </c>
      <c r="Q101" s="12">
        <f t="shared" si="4"/>
        <v>1.2999999999999999E-2</v>
      </c>
    </row>
    <row r="102" spans="10:17" x14ac:dyDescent="0.25">
      <c r="J102" s="1" t="s">
        <v>173</v>
      </c>
      <c r="K102" s="12">
        <v>687279.26599999995</v>
      </c>
      <c r="L102" s="12">
        <v>3689416.645</v>
      </c>
      <c r="M102" s="12">
        <v>32.811</v>
      </c>
      <c r="N102" s="12">
        <v>32.886000000000003</v>
      </c>
      <c r="O102" s="1" t="s">
        <v>10</v>
      </c>
      <c r="P102" s="12">
        <v>7.4999999999999997E-2</v>
      </c>
      <c r="Q102" s="12">
        <f t="shared" si="4"/>
        <v>7.4999999999999997E-2</v>
      </c>
    </row>
    <row r="103" spans="10:17" x14ac:dyDescent="0.25">
      <c r="J103" s="1" t="s">
        <v>174</v>
      </c>
      <c r="K103" s="12">
        <v>684658.48300000001</v>
      </c>
      <c r="L103" s="12">
        <v>3699372.1749999998</v>
      </c>
      <c r="M103" s="12">
        <v>36.018999999999998</v>
      </c>
      <c r="N103" s="12">
        <v>35.912999999999997</v>
      </c>
      <c r="O103" s="1" t="s">
        <v>196</v>
      </c>
      <c r="P103" s="12">
        <v>-0.106</v>
      </c>
      <c r="Q103" s="12">
        <f t="shared" si="4"/>
        <v>0.106</v>
      </c>
    </row>
    <row r="104" spans="10:17" x14ac:dyDescent="0.25">
      <c r="J104" s="1" t="s">
        <v>175</v>
      </c>
      <c r="K104" s="12">
        <v>694976.57200000004</v>
      </c>
      <c r="L104" s="12">
        <v>3703350.2540000002</v>
      </c>
      <c r="M104" s="12">
        <v>34.674999999999997</v>
      </c>
      <c r="N104" s="12">
        <v>34.674999999999997</v>
      </c>
      <c r="O104" s="1" t="s">
        <v>196</v>
      </c>
      <c r="P104" s="12">
        <v>0</v>
      </c>
      <c r="Q104" s="12">
        <f t="shared" si="4"/>
        <v>0</v>
      </c>
    </row>
    <row r="105" spans="10:17" x14ac:dyDescent="0.25">
      <c r="J105" s="1" t="s">
        <v>176</v>
      </c>
      <c r="K105" s="12">
        <v>686390.348</v>
      </c>
      <c r="L105" s="12">
        <v>3708055.355</v>
      </c>
      <c r="M105" s="12">
        <v>37.128999999999998</v>
      </c>
      <c r="N105" s="12">
        <v>37.19</v>
      </c>
      <c r="O105" s="1" t="s">
        <v>196</v>
      </c>
      <c r="P105" s="12">
        <v>6.0999999999999999E-2</v>
      </c>
      <c r="Q105" s="12">
        <f t="shared" si="4"/>
        <v>6.0999999999999999E-2</v>
      </c>
    </row>
    <row r="106" spans="10:17" x14ac:dyDescent="0.25">
      <c r="J106" s="1" t="s">
        <v>177</v>
      </c>
      <c r="K106" s="12">
        <v>689117.77300000004</v>
      </c>
      <c r="L106" s="12">
        <v>3714373.4780000001</v>
      </c>
      <c r="M106" s="12">
        <v>37.695999999999998</v>
      </c>
      <c r="N106" s="12">
        <v>37.713999999999999</v>
      </c>
      <c r="O106" s="1" t="s">
        <v>10</v>
      </c>
      <c r="P106" s="12">
        <v>1.7999999999999999E-2</v>
      </c>
      <c r="Q106" s="12">
        <f t="shared" si="4"/>
        <v>1.7999999999999999E-2</v>
      </c>
    </row>
    <row r="107" spans="10:17" x14ac:dyDescent="0.25">
      <c r="J107" s="1" t="s">
        <v>178</v>
      </c>
      <c r="K107" s="12">
        <v>696172.31</v>
      </c>
      <c r="L107" s="12">
        <v>3718579.6869999999</v>
      </c>
      <c r="M107" s="12">
        <v>36.936999999999998</v>
      </c>
      <c r="N107" s="12">
        <v>36.981000000000002</v>
      </c>
      <c r="O107" s="1" t="s">
        <v>196</v>
      </c>
      <c r="P107" s="12">
        <v>4.3999999999999997E-2</v>
      </c>
      <c r="Q107" s="12">
        <f t="shared" si="4"/>
        <v>4.3999999999999997E-2</v>
      </c>
    </row>
    <row r="108" spans="10:17" x14ac:dyDescent="0.25">
      <c r="J108" s="1" t="s">
        <v>179</v>
      </c>
      <c r="K108" s="12">
        <v>715489.902</v>
      </c>
      <c r="L108" s="12">
        <v>3689965.335</v>
      </c>
      <c r="M108" s="12">
        <v>31.931999999999999</v>
      </c>
      <c r="N108" s="12">
        <v>32.042000000000002</v>
      </c>
      <c r="O108" s="1" t="s">
        <v>196</v>
      </c>
      <c r="P108" s="12">
        <v>0.11</v>
      </c>
      <c r="Q108" s="12">
        <f t="shared" si="4"/>
        <v>0.11</v>
      </c>
    </row>
    <row r="109" spans="10:17" x14ac:dyDescent="0.25">
      <c r="J109" s="1" t="s">
        <v>180</v>
      </c>
      <c r="K109" s="12">
        <v>716876.147</v>
      </c>
      <c r="L109" s="12">
        <v>3695898.5589999999</v>
      </c>
      <c r="M109" s="12">
        <v>34.167999999999999</v>
      </c>
      <c r="N109" s="12">
        <v>34.118000000000002</v>
      </c>
      <c r="O109" s="1" t="s">
        <v>10</v>
      </c>
      <c r="P109" s="12">
        <v>-0.05</v>
      </c>
      <c r="Q109" s="12">
        <f t="shared" si="4"/>
        <v>0.05</v>
      </c>
    </row>
    <row r="110" spans="10:17" x14ac:dyDescent="0.25">
      <c r="J110" s="1" t="s">
        <v>181</v>
      </c>
      <c r="K110" s="12">
        <v>717491.19799999997</v>
      </c>
      <c r="L110" s="12">
        <v>3710449.773</v>
      </c>
      <c r="M110" s="12">
        <v>35.448</v>
      </c>
      <c r="N110" s="12">
        <v>35.43</v>
      </c>
      <c r="O110" s="1" t="s">
        <v>10</v>
      </c>
      <c r="P110" s="12">
        <v>-1.7999999999999999E-2</v>
      </c>
      <c r="Q110" s="12">
        <f t="shared" si="4"/>
        <v>1.7999999999999999E-2</v>
      </c>
    </row>
    <row r="111" spans="10:17" x14ac:dyDescent="0.25">
      <c r="J111" s="1" t="s">
        <v>182</v>
      </c>
      <c r="K111" s="12">
        <v>724204.93299999996</v>
      </c>
      <c r="L111" s="12">
        <v>3697632.804</v>
      </c>
      <c r="M111" s="12">
        <v>33.695</v>
      </c>
      <c r="N111" s="12">
        <v>33.658000000000001</v>
      </c>
      <c r="O111" s="1" t="s">
        <v>196</v>
      </c>
      <c r="P111" s="12">
        <v>-3.6999999999999998E-2</v>
      </c>
      <c r="Q111" s="12">
        <f t="shared" si="4"/>
        <v>3.6999999999999998E-2</v>
      </c>
    </row>
    <row r="112" spans="10:17" x14ac:dyDescent="0.25">
      <c r="J112" s="1" t="s">
        <v>183</v>
      </c>
      <c r="K112" s="12">
        <v>724184.26300000004</v>
      </c>
      <c r="L112" s="12">
        <v>3734249.898</v>
      </c>
      <c r="M112" s="12">
        <v>38.18</v>
      </c>
      <c r="N112" s="12">
        <v>38.252000000000002</v>
      </c>
      <c r="O112" s="1" t="s">
        <v>196</v>
      </c>
      <c r="P112" s="12">
        <v>7.1999999999999995E-2</v>
      </c>
      <c r="Q112" s="12">
        <f t="shared" si="4"/>
        <v>7.1999999999999995E-2</v>
      </c>
    </row>
    <row r="113" spans="10:17" x14ac:dyDescent="0.25">
      <c r="J113" s="1" t="s">
        <v>184</v>
      </c>
      <c r="K113" s="12">
        <v>731441.505</v>
      </c>
      <c r="L113" s="12">
        <v>3726997.665</v>
      </c>
      <c r="M113" s="12">
        <v>36.567999999999998</v>
      </c>
      <c r="N113" s="12">
        <v>36.51</v>
      </c>
      <c r="O113" s="1" t="s">
        <v>10</v>
      </c>
      <c r="P113" s="12">
        <v>-5.8000000000000003E-2</v>
      </c>
      <c r="Q113" s="12">
        <f t="shared" si="4"/>
        <v>5.8000000000000003E-2</v>
      </c>
    </row>
    <row r="114" spans="10:17" x14ac:dyDescent="0.25">
      <c r="J114" s="1" t="s">
        <v>185</v>
      </c>
      <c r="K114" s="12">
        <v>734309.98899999994</v>
      </c>
      <c r="L114" s="12">
        <v>3738416.4139999999</v>
      </c>
      <c r="M114" s="12">
        <v>39.008000000000003</v>
      </c>
      <c r="N114" s="12">
        <v>39.008000000000003</v>
      </c>
      <c r="O114" s="1" t="s">
        <v>196</v>
      </c>
      <c r="P114" s="12">
        <v>0</v>
      </c>
      <c r="Q114" s="12">
        <f t="shared" si="4"/>
        <v>0</v>
      </c>
    </row>
    <row r="115" spans="10:17" x14ac:dyDescent="0.25">
      <c r="J115" s="1" t="s">
        <v>186</v>
      </c>
      <c r="K115" s="12">
        <v>725242.63</v>
      </c>
      <c r="L115" s="12">
        <v>3762771.5890000002</v>
      </c>
      <c r="M115" s="12">
        <v>43.078000000000003</v>
      </c>
      <c r="N115" s="12">
        <v>42.893999999999998</v>
      </c>
      <c r="O115" s="1" t="s">
        <v>10</v>
      </c>
      <c r="P115" s="12">
        <v>-0.184</v>
      </c>
      <c r="Q115" s="12">
        <f t="shared" si="4"/>
        <v>0.184</v>
      </c>
    </row>
    <row r="116" spans="10:17" x14ac:dyDescent="0.25">
      <c r="J116" s="1" t="s">
        <v>187</v>
      </c>
      <c r="K116" s="12">
        <v>731984.07200000004</v>
      </c>
      <c r="L116" s="12">
        <v>3748117.0260000001</v>
      </c>
      <c r="M116" s="12">
        <v>40.874000000000002</v>
      </c>
      <c r="N116" s="12">
        <v>40.926000000000002</v>
      </c>
      <c r="O116" s="1" t="s">
        <v>196</v>
      </c>
      <c r="P116" s="12">
        <v>5.1999999999999998E-2</v>
      </c>
      <c r="Q116" s="12">
        <f t="shared" si="4"/>
        <v>5.1999999999999998E-2</v>
      </c>
    </row>
    <row r="117" spans="10:17" x14ac:dyDescent="0.25">
      <c r="J117" s="1" t="s">
        <v>188</v>
      </c>
      <c r="K117" s="12">
        <v>738551.96699999995</v>
      </c>
      <c r="L117" s="12">
        <v>3719506.2549999999</v>
      </c>
      <c r="M117" s="12">
        <v>34.991999999999997</v>
      </c>
      <c r="N117" s="12">
        <v>34.927</v>
      </c>
      <c r="O117" s="1" t="s">
        <v>196</v>
      </c>
      <c r="P117" s="12">
        <v>-6.5000000000000002E-2</v>
      </c>
      <c r="Q117" s="12">
        <f t="shared" si="4"/>
        <v>6.5000000000000002E-2</v>
      </c>
    </row>
    <row r="118" spans="10:17" x14ac:dyDescent="0.25">
      <c r="J118" s="1" t="s">
        <v>189</v>
      </c>
      <c r="K118" s="12">
        <v>703109.52300000004</v>
      </c>
      <c r="L118" s="12">
        <v>3696363.2990000001</v>
      </c>
      <c r="M118" s="12">
        <v>34.090000000000003</v>
      </c>
      <c r="N118" s="12">
        <v>34.173000000000002</v>
      </c>
      <c r="O118" s="1" t="s">
        <v>10</v>
      </c>
      <c r="P118" s="12">
        <v>8.3000000000000004E-2</v>
      </c>
      <c r="Q118" s="12">
        <f t="shared" si="4"/>
        <v>8.3000000000000004E-2</v>
      </c>
    </row>
  </sheetData>
  <sortState ref="J3:Q118">
    <sortCondition ref="J2"/>
  </sortState>
  <mergeCells count="2">
    <mergeCell ref="A1:H1"/>
    <mergeCell ref="J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 Report</vt:lpstr>
      <vt:lpstr>Check Report</vt:lpstr>
      <vt:lpstr>Non-vegetated</vt:lpstr>
      <vt:lpstr>Vegetated</vt:lpstr>
      <vt:lpstr>Land Cover</vt:lpstr>
      <vt:lpstr>Coordinates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Martin</dc:creator>
  <cp:lastModifiedBy>Martin, Jared</cp:lastModifiedBy>
  <dcterms:created xsi:type="dcterms:W3CDTF">2017-07-10T15:25:36Z</dcterms:created>
  <dcterms:modified xsi:type="dcterms:W3CDTF">2018-09-26T21:16:04Z</dcterms:modified>
</cp:coreProperties>
</file>